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tabRatio="599"/>
  </bookViews>
  <sheets>
    <sheet name="汇总收执" sheetId="1" r:id="rId1"/>
    <sheet name="汇总支执" sheetId="2" r:id="rId2"/>
    <sheet name="基金汇总收入" sheetId="3" r:id="rId3"/>
    <sheet name="基金汇总支出" sheetId="4" r:id="rId4"/>
    <sheet name="本级收执" sheetId="5" r:id="rId5"/>
    <sheet name="本级支执" sheetId="6" r:id="rId6"/>
    <sheet name="本级基金收入" sheetId="7" r:id="rId7"/>
    <sheet name="本级基金支出" sheetId="8" r:id="rId8"/>
    <sheet name="资本收支" sheetId="9" r:id="rId9"/>
    <sheet name="社保收支" sheetId="10" r:id="rId10"/>
  </sheets>
  <externalReferences>
    <externalReference r:id="rId11"/>
  </externalReferences>
  <definedNames>
    <definedName name="_xlnm.Print_Area" localSheetId="0">汇总收执!$A$1:$F$42</definedName>
    <definedName name="_xlnm.Print_Titles" localSheetId="0">汇总收执!$A:A,汇总收执!$1:3</definedName>
    <definedName name="_xlnm.Print_Area" localSheetId="1">汇总支执!$A$1:$F$28</definedName>
    <definedName name="_xlnm.Print_Titles" localSheetId="1">汇总支执!$A:A,汇总支执!$1:3</definedName>
    <definedName name="_xlnm.Print_Area" localSheetId="2">基金汇总收入!$A$1:$F$14</definedName>
    <definedName name="_xlnm.Print_Area" localSheetId="3">基金汇总支出!$A$1:$F$36</definedName>
    <definedName name="_xlnm.Print_Area" localSheetId="4">本级收执!$A$1:$F$42</definedName>
    <definedName name="_xlnm.Print_Area" localSheetId="5">本级支执!$A$1:$F$27</definedName>
    <definedName name="_xlnm.Print_Titles" localSheetId="5">本级支执!$A:A,本级支执!$1:3</definedName>
    <definedName name="_xlnm.Print_Area" localSheetId="6">本级基金收入!$A$1:$F$14</definedName>
    <definedName name="_xlnm.Print_Area" localSheetId="7">本级基金支出!$A$1:$F$33</definedName>
    <definedName name="_xlnm.Print_Area" localSheetId="8">资本收支!$A$1:$H$20</definedName>
    <definedName name="Database" localSheetId="5" hidden="1">#REF!</definedName>
    <definedName name="Database" localSheetId="0" hidden="1">#REF!</definedName>
    <definedName name="Database" localSheetId="1" hidden="1">#REF!</definedName>
    <definedName name="Database" localSheetId="9">#REF!</definedName>
    <definedName name="Database" hidden="1">#REF!</definedName>
    <definedName name="_xlnm.Print_Area" hidden="1">#N/A</definedName>
    <definedName name="_xlnm.Print_Titles" hidden="1">#N/A</definedName>
  </definedNames>
  <calcPr calcId="144525"/>
  <extLst/>
</workbook>
</file>

<file path=xl/sharedStrings.xml><?xml version="1.0" encoding="utf-8"?>
<sst xmlns="http://schemas.openxmlformats.org/spreadsheetml/2006/main" count="189">
  <si>
    <r>
      <rPr>
        <sz val="18"/>
        <rFont val="黑体"/>
        <charset val="134"/>
      </rPr>
      <t>益阳市</t>
    </r>
    <r>
      <rPr>
        <sz val="18"/>
        <rFont val="Times New Roman"/>
        <charset val="134"/>
      </rPr>
      <t>2018</t>
    </r>
    <r>
      <rPr>
        <sz val="18"/>
        <rFont val="黑体"/>
        <charset val="134"/>
      </rPr>
      <t>年</t>
    </r>
    <r>
      <rPr>
        <sz val="18"/>
        <rFont val="Times New Roman"/>
        <charset val="134"/>
      </rPr>
      <t>1-6</t>
    </r>
    <r>
      <rPr>
        <sz val="18"/>
        <rFont val="黑体"/>
        <charset val="134"/>
      </rPr>
      <t>月一般公共预算收入执行情况</t>
    </r>
  </si>
  <si>
    <t>单位：万元</t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</si>
  <si>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入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目</t>
    </r>
  </si>
  <si>
    <t>年初预算数</t>
  </si>
  <si>
    <t>1-6月完成数</t>
  </si>
  <si>
    <t>完成预算％</t>
  </si>
  <si>
    <t>上年同期完成数</t>
  </si>
  <si>
    <t>比上年增长％</t>
  </si>
  <si>
    <t>一、税收收入</t>
  </si>
  <si>
    <t>增值税 （37.5%）</t>
  </si>
  <si>
    <t>营业税（75%）</t>
  </si>
  <si>
    <t>企业所得税（28%）</t>
  </si>
  <si>
    <t>个人所得税（28%）</t>
  </si>
  <si>
    <t>资源税（75%）</t>
  </si>
  <si>
    <t>城市维护建设税</t>
  </si>
  <si>
    <t>房产税</t>
  </si>
  <si>
    <t>印花税</t>
  </si>
  <si>
    <t>城镇土地使用税（70%）</t>
  </si>
  <si>
    <t>土地增值税</t>
  </si>
  <si>
    <t>车船税</t>
  </si>
  <si>
    <t>耕地占用税</t>
  </si>
  <si>
    <t xml:space="preserve">契    税 </t>
  </si>
  <si>
    <t>环境保护税（70%）</t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</si>
  <si>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</si>
  <si>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</si>
  <si>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</si>
  <si>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</si>
  <si>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</si>
  <si>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</si>
  <si>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捐赠收入</t>
  </si>
  <si>
    <t>政府住房基金收入</t>
  </si>
  <si>
    <t>其他收入</t>
  </si>
  <si>
    <t>地方收入小计</t>
  </si>
  <si>
    <t>三、上划中央收入</t>
  </si>
  <si>
    <t>上划中央增值税</t>
  </si>
  <si>
    <t>上划中央消费税</t>
  </si>
  <si>
    <t>上划中央营业税</t>
  </si>
  <si>
    <t>上划中央所得税</t>
  </si>
  <si>
    <t>四、上划省收入</t>
  </si>
  <si>
    <t>上划省增值税</t>
  </si>
  <si>
    <t>上划省营业税</t>
  </si>
  <si>
    <t>上划省所得税</t>
  </si>
  <si>
    <t>上划省资源税</t>
  </si>
  <si>
    <t xml:space="preserve">   上划省城镇土地使用税</t>
  </si>
  <si>
    <t xml:space="preserve">   环境保护税</t>
  </si>
  <si>
    <t>一般公共预算收入合计</t>
  </si>
  <si>
    <t>说明：根据《关于全面推进营业税改征增值税试点有关预算管理问题的通知》（湘财预[2016]48号）精神，从2016年5月1日起，增值税和改征增值税均纳入中央和地方共享范围，中央、省、市县按50%：12.5%：37.5%的比例分享。</t>
  </si>
  <si>
    <r>
      <rPr>
        <sz val="18"/>
        <rFont val="黑体"/>
        <charset val="134"/>
      </rPr>
      <t>益阳市</t>
    </r>
    <r>
      <rPr>
        <sz val="18"/>
        <rFont val="Times New Roman"/>
        <charset val="134"/>
      </rPr>
      <t>2018</t>
    </r>
    <r>
      <rPr>
        <sz val="18"/>
        <rFont val="黑体"/>
        <charset val="134"/>
      </rPr>
      <t>年</t>
    </r>
    <r>
      <rPr>
        <sz val="18"/>
        <rFont val="Times New Roman"/>
        <charset val="134"/>
      </rPr>
      <t>1-6</t>
    </r>
    <r>
      <rPr>
        <sz val="18"/>
        <rFont val="黑体"/>
        <charset val="134"/>
      </rPr>
      <t>月一般公共预算支出执行情况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</si>
  <si>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单位：万元</t>
    </r>
  </si>
  <si>
    <t>科目名称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</si>
  <si>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</si>
  <si>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</si>
  <si>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</si>
  <si>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</si>
  <si>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</si>
  <si>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</si>
  <si>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</si>
  <si>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</si>
  <si>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</si>
  <si>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</si>
  <si>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</si>
  <si>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</si>
  <si>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</si>
  <si>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</si>
  <si>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</si>
  <si>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</si>
  <si>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</si>
  <si>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</si>
  <si>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</si>
  <si>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</si>
  <si>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预备费</t>
  </si>
  <si>
    <t>债务付息支出</t>
  </si>
  <si>
    <t>其他支出</t>
  </si>
  <si>
    <t>合计</t>
  </si>
  <si>
    <r>
      <rPr>
        <sz val="18"/>
        <rFont val="黑体"/>
        <charset val="134"/>
      </rPr>
      <t>益阳市</t>
    </r>
    <r>
      <rPr>
        <sz val="18"/>
        <rFont val="Times New Roman"/>
        <charset val="134"/>
      </rPr>
      <t>2018</t>
    </r>
    <r>
      <rPr>
        <sz val="18"/>
        <rFont val="黑体"/>
        <charset val="134"/>
      </rPr>
      <t>年</t>
    </r>
    <r>
      <rPr>
        <sz val="18"/>
        <rFont val="Times New Roman"/>
        <charset val="134"/>
      </rPr>
      <t>1-6</t>
    </r>
    <r>
      <rPr>
        <sz val="18"/>
        <rFont val="黑体"/>
        <charset val="134"/>
      </rPr>
      <t>月政府性基金收入执行情况</t>
    </r>
  </si>
  <si>
    <t>项         目</t>
  </si>
  <si>
    <t>新型墙体材料专项基金收入</t>
  </si>
  <si>
    <t xml:space="preserve">  国有土地使用权出让收入</t>
  </si>
  <si>
    <t xml:space="preserve">  国有土地收益基金收入</t>
  </si>
  <si>
    <t xml:space="preserve">  农业土地开发资金收入</t>
  </si>
  <si>
    <t xml:space="preserve">  城市公用事业附加收入</t>
  </si>
  <si>
    <t xml:space="preserve">  城市基础设施配套费收入</t>
  </si>
  <si>
    <t xml:space="preserve">  车辆通行费</t>
  </si>
  <si>
    <t xml:space="preserve">  污水处理费</t>
  </si>
  <si>
    <t xml:space="preserve">  其他基金收入</t>
  </si>
  <si>
    <r>
      <rPr>
        <sz val="18"/>
        <rFont val="黑体"/>
        <charset val="134"/>
      </rPr>
      <t>益阳市</t>
    </r>
    <r>
      <rPr>
        <sz val="18"/>
        <rFont val="Times New Roman"/>
        <charset val="134"/>
      </rPr>
      <t>2018</t>
    </r>
    <r>
      <rPr>
        <sz val="18"/>
        <rFont val="黑体"/>
        <charset val="134"/>
      </rPr>
      <t>年</t>
    </r>
    <r>
      <rPr>
        <sz val="18"/>
        <rFont val="Times New Roman"/>
        <charset val="134"/>
      </rPr>
      <t>1-6</t>
    </r>
    <r>
      <rPr>
        <sz val="18"/>
        <rFont val="黑体"/>
        <charset val="134"/>
      </rPr>
      <t>月政府性基金支出执行情况</t>
    </r>
  </si>
  <si>
    <t>年初
预算数</t>
  </si>
  <si>
    <t>一、文化体育与传媒支出</t>
  </si>
  <si>
    <t xml:space="preserve">    国家电影事业发展专项资金支出</t>
  </si>
  <si>
    <t>二、社会保障和就业支出</t>
  </si>
  <si>
    <t xml:space="preserve">  大中型水库移民后期扶持基金支出</t>
  </si>
  <si>
    <t xml:space="preserve">  小型水库移民扶持基金支出</t>
  </si>
  <si>
    <t>三 、城乡社区支出</t>
  </si>
  <si>
    <t xml:space="preserve">  国有土地使用权出让金支出</t>
  </si>
  <si>
    <t xml:space="preserve">  城市公用事业附加支出</t>
  </si>
  <si>
    <t xml:space="preserve">  国有土地收益基金支出</t>
  </si>
  <si>
    <t xml:space="preserve">  农业土地开发资金支出</t>
  </si>
  <si>
    <t xml:space="preserve">  新增建设用地有偿使用费安排的支出</t>
  </si>
  <si>
    <t xml:space="preserve">  城市基础设施配套费支出</t>
  </si>
  <si>
    <t xml:space="preserve">  污水处理费安排的支出</t>
  </si>
  <si>
    <t>四、农林水支出</t>
  </si>
  <si>
    <t xml:space="preserve">  新菜地开发建设基金支出</t>
  </si>
  <si>
    <t xml:space="preserve">  大中型水库库区基金支出</t>
  </si>
  <si>
    <t xml:space="preserve">  国家重大水利工程建设基金支出</t>
  </si>
  <si>
    <t>五、交通运输支出</t>
  </si>
  <si>
    <t xml:space="preserve">  车辆通行费安排的支出</t>
  </si>
  <si>
    <t xml:space="preserve">  港口建设费支出</t>
  </si>
  <si>
    <t>六、资源勘探信息等支出</t>
  </si>
  <si>
    <t xml:space="preserve">  农网还贷资金支出</t>
  </si>
  <si>
    <t xml:space="preserve">  工业和信息产业监管</t>
  </si>
  <si>
    <t xml:space="preserve">  新型墙体材料专项基金支出</t>
  </si>
  <si>
    <t>七、商业服务业等支出</t>
  </si>
  <si>
    <t xml:space="preserve">  旅游发展基金支出</t>
  </si>
  <si>
    <t>八、债务付息支出</t>
  </si>
  <si>
    <t>地方政府专项债务付息支出</t>
  </si>
  <si>
    <t>九、其他支出</t>
  </si>
  <si>
    <t xml:space="preserve">  其他政府性基金支出</t>
  </si>
  <si>
    <t xml:space="preserve">  彩票发行销售机构业务费安排的支出</t>
  </si>
  <si>
    <t xml:space="preserve">  彩票公益金安排的支出</t>
  </si>
  <si>
    <t>支出合计</t>
  </si>
  <si>
    <r>
      <rPr>
        <sz val="18"/>
        <rFont val="黑体"/>
        <charset val="134"/>
      </rPr>
      <t>市本级</t>
    </r>
    <r>
      <rPr>
        <sz val="18"/>
        <rFont val="Times New Roman"/>
        <charset val="134"/>
      </rPr>
      <t>2018</t>
    </r>
    <r>
      <rPr>
        <sz val="18"/>
        <rFont val="黑体"/>
        <charset val="134"/>
      </rPr>
      <t>年</t>
    </r>
    <r>
      <rPr>
        <sz val="18"/>
        <rFont val="Times New Roman"/>
        <charset val="134"/>
      </rPr>
      <t>1-6</t>
    </r>
    <r>
      <rPr>
        <sz val="18"/>
        <rFont val="黑体"/>
        <charset val="134"/>
      </rPr>
      <t>月一般公共预算收入执行情况</t>
    </r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</si>
  <si>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</si>
  <si>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t>营业税（37.5%）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</si>
  <si>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土地增值税</t>
    </r>
  </si>
  <si>
    <t>环境保护税</t>
  </si>
  <si>
    <t xml:space="preserve">  地方收入小计</t>
  </si>
  <si>
    <t>上划省环境保护税</t>
  </si>
  <si>
    <t>上划省城镇土地使用税</t>
  </si>
  <si>
    <t>市本级2018年1-6月一般公共预算支出执行情况</t>
  </si>
  <si>
    <r>
      <rPr>
        <sz val="18"/>
        <rFont val="黑体"/>
        <charset val="134"/>
      </rPr>
      <t>市本级</t>
    </r>
    <r>
      <rPr>
        <sz val="18"/>
        <rFont val="Times New Roman"/>
        <charset val="134"/>
      </rPr>
      <t>2018</t>
    </r>
    <r>
      <rPr>
        <sz val="18"/>
        <rFont val="黑体"/>
        <charset val="134"/>
      </rPr>
      <t>年</t>
    </r>
    <r>
      <rPr>
        <sz val="18"/>
        <rFont val="Times New Roman"/>
        <charset val="134"/>
      </rPr>
      <t>1-6</t>
    </r>
    <r>
      <rPr>
        <sz val="18"/>
        <rFont val="黑体"/>
        <charset val="134"/>
      </rPr>
      <t>月政府性基金收入执行情况</t>
    </r>
  </si>
  <si>
    <t xml:space="preserve">  新型墙体材料专项基金收入</t>
  </si>
  <si>
    <t xml:space="preserve">  大中型水库库区基金收入</t>
  </si>
  <si>
    <r>
      <rPr>
        <sz val="18"/>
        <rFont val="黑体"/>
        <charset val="134"/>
      </rPr>
      <t>市本级</t>
    </r>
    <r>
      <rPr>
        <sz val="18"/>
        <rFont val="Times New Roman"/>
        <charset val="134"/>
      </rPr>
      <t>2018</t>
    </r>
    <r>
      <rPr>
        <sz val="18"/>
        <rFont val="黑体"/>
        <charset val="134"/>
      </rPr>
      <t>年</t>
    </r>
    <r>
      <rPr>
        <sz val="18"/>
        <rFont val="Times New Roman"/>
        <charset val="134"/>
      </rPr>
      <t>1-6</t>
    </r>
    <r>
      <rPr>
        <sz val="18"/>
        <rFont val="黑体"/>
        <charset val="134"/>
      </rPr>
      <t>月政府性基金支出执行情况</t>
    </r>
  </si>
  <si>
    <t xml:space="preserve">   工业和信息产业监管</t>
  </si>
  <si>
    <t xml:space="preserve">   农网还贷资金支出</t>
  </si>
  <si>
    <t>八、其他支出</t>
  </si>
  <si>
    <t>市本级2018年1-6月国有资本经营预算执行情况</t>
  </si>
  <si>
    <t xml:space="preserve">单位：万元    </t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</si>
  <si>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</si>
  <si>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出</t>
    </r>
  </si>
  <si>
    <t>收入项目</t>
  </si>
  <si>
    <t>完成预算%</t>
  </si>
  <si>
    <t>支出科目</t>
  </si>
  <si>
    <t>一、利润收入</t>
  </si>
  <si>
    <t>一、教育支出</t>
  </si>
  <si>
    <t xml:space="preserve">    投资服务企业利润收入</t>
  </si>
  <si>
    <t>二、科学技术支出</t>
  </si>
  <si>
    <t xml:space="preserve">    运输企业利润收入</t>
  </si>
  <si>
    <t>三、文化体育与传媒支出</t>
  </si>
  <si>
    <t xml:space="preserve">    其他国有资本经营预算企业利润收入</t>
  </si>
  <si>
    <t>四、社会保障和就业支出</t>
  </si>
  <si>
    <t>二、股利、股息收入</t>
  </si>
  <si>
    <t>五、节能环保支出</t>
  </si>
  <si>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国有控股公司股利、股息收入</t>
    </r>
  </si>
  <si>
    <t>六、城乡社区事务支出</t>
  </si>
  <si>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国有参股公司股利、股息收入</t>
    </r>
  </si>
  <si>
    <t>七、农林水支出</t>
  </si>
  <si>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其他国有资本经营预算企业股利、股息收入</t>
    </r>
  </si>
  <si>
    <t>八、交通运输支出</t>
  </si>
  <si>
    <t>三、产权转让收入</t>
  </si>
  <si>
    <t>九、资源勘探电力信息等支出</t>
  </si>
  <si>
    <t xml:space="preserve">       ……</t>
  </si>
  <si>
    <t>十、商业服务业等支出</t>
  </si>
  <si>
    <t>四、清算收入</t>
  </si>
  <si>
    <t>十一、其他支出</t>
  </si>
  <si>
    <t>十二、转移性支出</t>
  </si>
  <si>
    <t>五、其他国有资本经营收入</t>
  </si>
  <si>
    <t xml:space="preserve">  1、国有资本经营预算调出资金</t>
  </si>
  <si>
    <t>本年收入合计</t>
  </si>
  <si>
    <t>本年支出合计</t>
  </si>
  <si>
    <t>说明：市本级纳入国有资本经营预算试编的国有企业为市城建投、市交发投、市银湘公司、市行资公司、市财源公司、市水务投共6家。</t>
  </si>
  <si>
    <r>
      <rPr>
        <sz val="18"/>
        <color indexed="8"/>
        <rFont val="黑体"/>
        <charset val="134"/>
      </rPr>
      <t>市本级201</t>
    </r>
    <r>
      <rPr>
        <sz val="18"/>
        <color indexed="8"/>
        <rFont val="黑体"/>
        <charset val="134"/>
      </rPr>
      <t>8</t>
    </r>
    <r>
      <rPr>
        <sz val="18"/>
        <color indexed="8"/>
        <rFont val="黑体"/>
        <charset val="134"/>
      </rPr>
      <t>年1-6月社会保险基金预算执行情况</t>
    </r>
  </si>
  <si>
    <t>项        目</t>
  </si>
  <si>
    <t>企业职工基本养老保险基金</t>
  </si>
  <si>
    <t>机关事业养老保险基金</t>
  </si>
  <si>
    <t>失业保险基金</t>
  </si>
  <si>
    <t>城镇职工基本医疗保险基金</t>
  </si>
  <si>
    <t>工伤保险基金</t>
  </si>
  <si>
    <t>生育保险基金</t>
  </si>
  <si>
    <t>一、收入</t>
  </si>
  <si>
    <t xml:space="preserve">    1、收入预算数</t>
  </si>
  <si>
    <t xml:space="preserve">    2、1-6月实际完成收入数</t>
  </si>
  <si>
    <t xml:space="preserve">    3、完成预算%</t>
  </si>
  <si>
    <t xml:space="preserve">    4、上年同期完成数</t>
  </si>
  <si>
    <t xml:space="preserve">    5、比上年同期增长%</t>
  </si>
  <si>
    <t>二、支出</t>
  </si>
  <si>
    <t xml:space="preserve">    1、支出预算数</t>
  </si>
  <si>
    <t xml:space="preserve">    2、1-6月实际完成支出数</t>
  </si>
  <si>
    <t>说明：1、机关事业养老保险的增长，主要是从2017年起，市本级正式全面启动实施了机关事业单位养老保险改革，至2018年6月市直机关单位基本都已缴纳并支付机关养老保险。2、城镇职工基本医疗保险基金收入进度较快的主要原因，一是参保单位在上半年一次性缴纳了全年的保险费；二是市财政在年初拨入破产改制企业医保费补助4000万元，2016年是在年末拨入。3、生育保险支出增长的主要原因，一是缴费基数的增加致生育津贴标准提高；二是二胎政策实施享受生育津贴人数增加。 4、失业保险收入下降的主要原因，是由于失业保险缴费比率由1.5%降到1%，省人社厅将市本级失业保险目标收入任务由2000万元核减至1200万元。其支出相应下降，同时市本级七家改制企业约450名失业人员享受失业保险待遇到期，支出减少。5、城镇职工医保支出下降，主要是历年来医保基金支出中下半年支出占全年支出的2/3。</t>
  </si>
</sst>
</file>

<file path=xl/styles.xml><?xml version="1.0" encoding="utf-8"?>
<styleSheet xmlns="http://schemas.openxmlformats.org/spreadsheetml/2006/main">
  <numFmts count="9">
    <numFmt numFmtId="176" formatCode="0_ "/>
    <numFmt numFmtId="177" formatCode="0;_ꄂ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_(* #,##0.00_);_(* \(#,##0.00\);_(* &quot;-&quot;??_);_(@_)"/>
    <numFmt numFmtId="179" formatCode="0.00_ "/>
    <numFmt numFmtId="41" formatCode="_ * #,##0_ ;_ * \-#,##0_ ;_ * &quot;-&quot;_ ;_ @_ "/>
    <numFmt numFmtId="43" formatCode="_ * #,##0.00_ ;_ * \-#,##0.00_ ;_ * &quot;-&quot;??_ ;_ @_ "/>
    <numFmt numFmtId="180" formatCode="_(* #,##0_);_(* \(#,##0\);_(* &quot;-&quot;_);_(@_)"/>
  </numFmts>
  <fonts count="37">
    <font>
      <sz val="12"/>
      <name val="Times New Roman"/>
      <charset val="134"/>
    </font>
    <font>
      <sz val="12"/>
      <name val="宋体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Arial Narrow"/>
      <charset val="134"/>
    </font>
    <font>
      <sz val="11"/>
      <color indexed="8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10"/>
      <name val="Times New Roman"/>
      <charset val="134"/>
    </font>
    <font>
      <sz val="12"/>
      <color indexed="8"/>
      <name val="Times New Roman"/>
      <charset val="134"/>
    </font>
    <font>
      <sz val="12"/>
      <color indexed="9"/>
      <name val="宋体"/>
      <charset val="134"/>
    </font>
    <font>
      <i/>
      <sz val="12"/>
      <color indexed="23"/>
      <name val="宋体"/>
      <charset val="134"/>
    </font>
    <font>
      <sz val="12"/>
      <color indexed="52"/>
      <name val="宋体"/>
      <charset val="134"/>
    </font>
    <font>
      <b/>
      <sz val="18"/>
      <color indexed="56"/>
      <name val="宋体"/>
      <charset val="134"/>
    </font>
    <font>
      <sz val="12"/>
      <color indexed="6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1"/>
      <color indexed="20"/>
      <name val="Tahoma"/>
      <charset val="134"/>
    </font>
    <font>
      <b/>
      <sz val="12"/>
      <color indexed="52"/>
      <name val="宋体"/>
      <charset val="134"/>
    </font>
    <font>
      <sz val="11"/>
      <color indexed="17"/>
      <name val="Tahoma"/>
      <charset val="134"/>
    </font>
    <font>
      <b/>
      <sz val="12"/>
      <color indexed="8"/>
      <name val="宋体"/>
      <charset val="134"/>
    </font>
    <font>
      <sz val="12"/>
      <color indexed="10"/>
      <name val="宋体"/>
      <charset val="134"/>
    </font>
    <font>
      <b/>
      <sz val="12"/>
      <color indexed="9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2"/>
      <color indexed="63"/>
      <name val="宋体"/>
      <charset val="134"/>
    </font>
    <font>
      <sz val="11"/>
      <color indexed="20"/>
      <name val="宋体"/>
      <charset val="134"/>
    </font>
    <font>
      <sz val="12"/>
      <color indexed="62"/>
      <name val="宋体"/>
      <charset val="134"/>
    </font>
    <font>
      <sz val="18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23" applyNumberFormat="0" applyFill="0" applyAlignment="0" applyProtection="0">
      <alignment vertical="center"/>
    </xf>
    <xf numFmtId="0" fontId="33" fillId="21" borderId="2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4" fillId="21" borderId="19" applyNumberFormat="0" applyAlignment="0" applyProtection="0">
      <alignment vertical="center"/>
    </xf>
    <xf numFmtId="0" fontId="28" fillId="23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9" borderId="19" applyNumberFormat="0" applyAlignment="0" applyProtection="0">
      <alignment vertical="center"/>
    </xf>
    <xf numFmtId="0" fontId="0" fillId="24" borderId="25" applyNumberFormat="0" applyFont="0" applyAlignment="0" applyProtection="0">
      <alignment vertical="center"/>
    </xf>
  </cellStyleXfs>
  <cellXfs count="142">
    <xf numFmtId="0" fontId="0" fillId="0" borderId="0" xfId="0" applyAlignment="1"/>
    <xf numFmtId="0" fontId="1" fillId="0" borderId="0" xfId="48">
      <alignment vertical="center"/>
    </xf>
    <xf numFmtId="0" fontId="2" fillId="2" borderId="0" xfId="50" applyNumberFormat="1" applyFont="1" applyFill="1" applyBorder="1" applyAlignment="1" applyProtection="1">
      <alignment horizontal="center" vertical="center"/>
    </xf>
    <xf numFmtId="0" fontId="3" fillId="2" borderId="1" xfId="50" applyNumberFormat="1" applyFont="1" applyFill="1" applyBorder="1" applyAlignment="1" applyProtection="1">
      <alignment vertical="center"/>
    </xf>
    <xf numFmtId="0" fontId="4" fillId="2" borderId="1" xfId="50" applyNumberFormat="1" applyFont="1" applyFill="1" applyBorder="1" applyAlignment="1" applyProtection="1">
      <alignment vertical="center"/>
    </xf>
    <xf numFmtId="0" fontId="5" fillId="2" borderId="1" xfId="50" applyNumberFormat="1" applyFont="1" applyFill="1" applyBorder="1" applyAlignment="1" applyProtection="1">
      <alignment vertical="center"/>
    </xf>
    <xf numFmtId="0" fontId="3" fillId="2" borderId="2" xfId="50" applyNumberFormat="1" applyFont="1" applyFill="1" applyBorder="1" applyAlignment="1" applyProtection="1">
      <alignment horizontal="center" vertical="center"/>
    </xf>
    <xf numFmtId="0" fontId="3" fillId="2" borderId="2" xfId="50" applyNumberFormat="1" applyFont="1" applyFill="1" applyBorder="1" applyAlignment="1" applyProtection="1">
      <alignment horizontal="center" vertical="center" wrapText="1"/>
    </xf>
    <xf numFmtId="0" fontId="3" fillId="2" borderId="3" xfId="50" applyNumberFormat="1" applyFont="1" applyFill="1" applyBorder="1" applyAlignment="1" applyProtection="1">
      <alignment horizontal="center" vertical="center" wrapText="1"/>
    </xf>
    <xf numFmtId="0" fontId="3" fillId="2" borderId="4" xfId="50" applyNumberFormat="1" applyFont="1" applyFill="1" applyBorder="1" applyAlignment="1" applyProtection="1">
      <alignment horizontal="left" vertical="center"/>
    </xf>
    <xf numFmtId="176" fontId="3" fillId="2" borderId="5" xfId="50" applyNumberFormat="1" applyFont="1" applyFill="1" applyBorder="1" applyAlignment="1" applyProtection="1">
      <alignment horizontal="center" vertical="center" wrapText="1"/>
    </xf>
    <xf numFmtId="176" fontId="3" fillId="2" borderId="6" xfId="50" applyNumberFormat="1" applyFont="1" applyFill="1" applyBorder="1" applyAlignment="1" applyProtection="1">
      <alignment horizontal="center" vertical="center" wrapText="1"/>
    </xf>
    <xf numFmtId="0" fontId="3" fillId="2" borderId="7" xfId="50" applyNumberFormat="1" applyFont="1" applyFill="1" applyBorder="1" applyAlignment="1" applyProtection="1">
      <alignment horizontal="left" vertical="center"/>
    </xf>
    <xf numFmtId="0" fontId="1" fillId="0" borderId="8" xfId="48" applyBorder="1" applyAlignment="1">
      <alignment horizontal="center" vertical="center"/>
    </xf>
    <xf numFmtId="0" fontId="3" fillId="2" borderId="2" xfId="50" applyNumberFormat="1" applyFont="1" applyFill="1" applyBorder="1" applyAlignment="1" applyProtection="1">
      <alignment horizontal="left" vertical="center"/>
    </xf>
    <xf numFmtId="10" fontId="3" fillId="2" borderId="4" xfId="50" applyNumberFormat="1" applyFont="1" applyFill="1" applyBorder="1" applyAlignment="1" applyProtection="1">
      <alignment horizontal="center" vertical="center" wrapText="1"/>
    </xf>
    <xf numFmtId="176" fontId="3" fillId="2" borderId="2" xfId="50" applyNumberFormat="1" applyFont="1" applyFill="1" applyBorder="1" applyAlignment="1" applyProtection="1">
      <alignment horizontal="center" vertical="center" wrapText="1"/>
    </xf>
    <xf numFmtId="0" fontId="3" fillId="2" borderId="2" xfId="50" applyNumberFormat="1" applyFont="1" applyFill="1" applyBorder="1" applyAlignment="1" applyProtection="1">
      <alignment vertical="center"/>
    </xf>
    <xf numFmtId="176" fontId="3" fillId="0" borderId="2" xfId="50" applyNumberFormat="1" applyFont="1" applyFill="1" applyBorder="1" applyAlignment="1" applyProtection="1">
      <alignment horizontal="center" vertical="center"/>
    </xf>
    <xf numFmtId="176" fontId="3" fillId="0" borderId="5" xfId="50" applyNumberFormat="1" applyFont="1" applyFill="1" applyBorder="1" applyAlignment="1" applyProtection="1">
      <alignment horizontal="center" vertical="center"/>
    </xf>
    <xf numFmtId="0" fontId="6" fillId="0" borderId="9" xfId="0" applyFont="1" applyBorder="1" applyAlignment="1">
      <alignment wrapText="1"/>
    </xf>
    <xf numFmtId="0" fontId="7" fillId="0" borderId="0" xfId="48" applyFont="1">
      <alignment vertical="center"/>
    </xf>
    <xf numFmtId="0" fontId="1" fillId="0" borderId="0" xfId="23" applyAlignment="1">
      <alignment wrapText="1"/>
    </xf>
    <xf numFmtId="0" fontId="1" fillId="0" borderId="0" xfId="23" applyBorder="1" applyAlignment="1"/>
    <xf numFmtId="0" fontId="1" fillId="0" borderId="0" xfId="23" applyAlignment="1"/>
    <xf numFmtId="0" fontId="8" fillId="0" borderId="0" xfId="23" applyFont="1" applyAlignment="1">
      <alignment horizontal="center" vertical="center"/>
    </xf>
    <xf numFmtId="0" fontId="9" fillId="0" borderId="0" xfId="23" applyFont="1" applyAlignment="1">
      <alignment horizontal="left"/>
    </xf>
    <xf numFmtId="0" fontId="9" fillId="0" borderId="10" xfId="23" applyFont="1" applyBorder="1" applyAlignment="1">
      <alignment horizontal="center" vertical="center"/>
    </xf>
    <xf numFmtId="0" fontId="9" fillId="0" borderId="11" xfId="23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8" xfId="23" applyFont="1" applyBorder="1" applyAlignment="1">
      <alignment horizontal="center" vertical="center"/>
    </xf>
    <xf numFmtId="0" fontId="9" fillId="0" borderId="8" xfId="23" applyFont="1" applyBorder="1" applyAlignment="1">
      <alignment horizontal="center" vertical="center" wrapText="1"/>
    </xf>
    <xf numFmtId="0" fontId="9" fillId="0" borderId="8" xfId="23" applyFont="1" applyBorder="1" applyAlignment="1">
      <alignment vertical="center"/>
    </xf>
    <xf numFmtId="176" fontId="9" fillId="0" borderId="8" xfId="23" applyNumberFormat="1" applyFont="1" applyBorder="1" applyAlignment="1">
      <alignment horizontal="center" vertical="center"/>
    </xf>
    <xf numFmtId="2" fontId="9" fillId="0" borderId="8" xfId="7" applyNumberFormat="1" applyFont="1" applyBorder="1" applyAlignment="1">
      <alignment horizontal="center" vertical="center"/>
    </xf>
    <xf numFmtId="0" fontId="9" fillId="0" borderId="8" xfId="23" applyFont="1" applyFill="1" applyBorder="1" applyAlignment="1">
      <alignment vertical="center"/>
    </xf>
    <xf numFmtId="0" fontId="10" fillId="0" borderId="8" xfId="23" applyFont="1" applyBorder="1" applyAlignment="1">
      <alignment vertical="center"/>
    </xf>
    <xf numFmtId="176" fontId="10" fillId="0" borderId="8" xfId="23" applyNumberFormat="1" applyFont="1" applyBorder="1" applyAlignment="1">
      <alignment horizontal="center" vertical="center"/>
    </xf>
    <xf numFmtId="177" fontId="9" fillId="0" borderId="8" xfId="23" applyNumberFormat="1" applyFont="1" applyBorder="1" applyAlignment="1">
      <alignment horizontal="center" vertical="center"/>
    </xf>
    <xf numFmtId="0" fontId="1" fillId="0" borderId="8" xfId="23" applyBorder="1" applyAlignment="1"/>
    <xf numFmtId="0" fontId="10" fillId="0" borderId="8" xfId="23" applyFont="1" applyBorder="1" applyAlignment="1">
      <alignment vertical="center" shrinkToFit="1"/>
    </xf>
    <xf numFmtId="179" fontId="9" fillId="0" borderId="8" xfId="23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7" fillId="0" borderId="13" xfId="23" applyFont="1" applyFill="1" applyBorder="1" applyAlignment="1">
      <alignment vertical="center"/>
    </xf>
    <xf numFmtId="0" fontId="7" fillId="0" borderId="0" xfId="23" applyFont="1" applyFill="1" applyBorder="1" applyAlignment="1">
      <alignment horizontal="left" vertical="center"/>
    </xf>
    <xf numFmtId="0" fontId="7" fillId="0" borderId="0" xfId="23" applyFont="1" applyBorder="1" applyAlignment="1">
      <alignment vertical="center"/>
    </xf>
    <xf numFmtId="0" fontId="11" fillId="0" borderId="0" xfId="23" applyFont="1" applyAlignment="1">
      <alignment horizontal="center" vertical="center"/>
    </xf>
    <xf numFmtId="0" fontId="9" fillId="0" borderId="0" xfId="23" applyFont="1" applyBorder="1" applyAlignment="1">
      <alignment horizontal="center" vertical="center"/>
    </xf>
    <xf numFmtId="0" fontId="9" fillId="0" borderId="0" xfId="23" applyFont="1" applyAlignment="1"/>
    <xf numFmtId="0" fontId="9" fillId="0" borderId="0" xfId="23" applyFont="1" applyBorder="1" applyAlignment="1">
      <alignment horizontal="center" vertical="center" wrapText="1"/>
    </xf>
    <xf numFmtId="0" fontId="9" fillId="0" borderId="0" xfId="23" applyFont="1" applyAlignment="1">
      <alignment wrapText="1"/>
    </xf>
    <xf numFmtId="0" fontId="9" fillId="0" borderId="0" xfId="23" applyFont="1" applyBorder="1" applyAlignment="1">
      <alignment vertical="center"/>
    </xf>
    <xf numFmtId="0" fontId="9" fillId="0" borderId="14" xfId="23" applyFont="1" applyBorder="1" applyAlignment="1">
      <alignment vertical="center"/>
    </xf>
    <xf numFmtId="0" fontId="1" fillId="0" borderId="0" xfId="7" applyAlignment="1"/>
    <xf numFmtId="0" fontId="1" fillId="0" borderId="0" xfId="7" applyFill="1" applyAlignment="1"/>
    <xf numFmtId="0" fontId="8" fillId="0" borderId="0" xfId="7" applyFont="1" applyBorder="1" applyAlignment="1">
      <alignment horizontal="center" vertical="center"/>
    </xf>
    <xf numFmtId="0" fontId="8" fillId="0" borderId="15" xfId="7" applyFont="1" applyBorder="1" applyAlignment="1">
      <alignment horizontal="center" vertical="top"/>
    </xf>
    <xf numFmtId="0" fontId="8" fillId="0" borderId="15" xfId="7" applyFont="1" applyFill="1" applyBorder="1" applyAlignment="1">
      <alignment horizontal="center" vertical="top"/>
    </xf>
    <xf numFmtId="0" fontId="9" fillId="0" borderId="15" xfId="7" applyFont="1" applyFill="1" applyBorder="1" applyAlignment="1">
      <alignment horizontal="right" vertical="center" wrapText="1"/>
    </xf>
    <xf numFmtId="0" fontId="9" fillId="0" borderId="16" xfId="7" applyFont="1" applyBorder="1" applyAlignment="1">
      <alignment horizontal="center" vertical="center"/>
    </xf>
    <xf numFmtId="0" fontId="9" fillId="0" borderId="8" xfId="43" applyFont="1" applyFill="1" applyBorder="1" applyAlignment="1">
      <alignment horizontal="center" vertical="center" wrapText="1"/>
    </xf>
    <xf numFmtId="49" fontId="9" fillId="0" borderId="8" xfId="43" applyNumberFormat="1" applyFont="1" applyFill="1" applyBorder="1" applyAlignment="1">
      <alignment horizontal="center" vertical="center" wrapText="1"/>
    </xf>
    <xf numFmtId="0" fontId="9" fillId="0" borderId="16" xfId="7" applyFont="1" applyBorder="1" applyAlignment="1">
      <alignment horizontal="left" vertical="center"/>
    </xf>
    <xf numFmtId="0" fontId="9" fillId="0" borderId="8" xfId="52" applyFont="1" applyBorder="1" applyAlignment="1">
      <alignment vertical="center"/>
    </xf>
    <xf numFmtId="0" fontId="9" fillId="0" borderId="8" xfId="7" applyFont="1" applyFill="1" applyBorder="1" applyAlignment="1">
      <alignment horizontal="center" vertical="center"/>
    </xf>
    <xf numFmtId="2" fontId="9" fillId="0" borderId="8" xfId="7" applyNumberFormat="1" applyFont="1" applyFill="1" applyBorder="1" applyAlignment="1">
      <alignment horizontal="center" vertical="center"/>
    </xf>
    <xf numFmtId="0" fontId="9" fillId="0" borderId="8" xfId="52" applyFont="1" applyBorder="1" applyAlignment="1">
      <alignment horizontal="left" vertical="center"/>
    </xf>
    <xf numFmtId="0" fontId="9" fillId="0" borderId="0" xfId="7" applyFont="1" applyFill="1" applyBorder="1" applyAlignment="1">
      <alignment horizontal="center" vertical="center"/>
    </xf>
    <xf numFmtId="0" fontId="1" fillId="0" borderId="8" xfId="7" applyFill="1" applyBorder="1" applyAlignment="1">
      <alignment horizontal="center" vertical="center"/>
    </xf>
    <xf numFmtId="0" fontId="9" fillId="0" borderId="16" xfId="7" applyFont="1" applyFill="1" applyBorder="1" applyAlignment="1">
      <alignment horizontal="center" vertical="center"/>
    </xf>
    <xf numFmtId="0" fontId="9" fillId="0" borderId="16" xfId="7" applyFont="1" applyFill="1" applyBorder="1" applyAlignment="1">
      <alignment horizontal="center" vertical="center" wrapText="1"/>
    </xf>
    <xf numFmtId="1" fontId="9" fillId="0" borderId="8" xfId="52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/>
    </xf>
    <xf numFmtId="0" fontId="12" fillId="0" borderId="8" xfId="52" applyFont="1" applyBorder="1" applyAlignment="1">
      <alignment horizontal="center" vertical="center"/>
    </xf>
    <xf numFmtId="0" fontId="1" fillId="0" borderId="0" xfId="7" applyFont="1" applyAlignment="1"/>
    <xf numFmtId="0" fontId="0" fillId="0" borderId="0" xfId="7" applyFont="1" applyFill="1" applyAlignment="1"/>
    <xf numFmtId="0" fontId="9" fillId="0" borderId="15" xfId="7" applyFont="1" applyBorder="1" applyAlignment="1">
      <alignment horizontal="right" vertical="center" wrapText="1"/>
    </xf>
    <xf numFmtId="49" fontId="9" fillId="0" borderId="8" xfId="43" applyNumberFormat="1" applyFont="1" applyBorder="1" applyAlignment="1">
      <alignment horizontal="center" vertical="center" wrapText="1"/>
    </xf>
    <xf numFmtId="2" fontId="9" fillId="0" borderId="8" xfId="52" applyNumberFormat="1" applyFont="1" applyBorder="1" applyAlignment="1">
      <alignment horizontal="center" vertical="center"/>
    </xf>
    <xf numFmtId="0" fontId="9" fillId="0" borderId="8" xfId="52" applyFont="1" applyFill="1" applyBorder="1" applyAlignment="1">
      <alignment horizontal="left" vertical="center"/>
    </xf>
    <xf numFmtId="0" fontId="9" fillId="0" borderId="8" xfId="52" applyFont="1" applyFill="1" applyBorder="1" applyAlignment="1">
      <alignment vertical="center"/>
    </xf>
    <xf numFmtId="0" fontId="9" fillId="0" borderId="0" xfId="7" applyFont="1" applyAlignment="1"/>
    <xf numFmtId="0" fontId="8" fillId="0" borderId="0" xfId="52" applyFont="1" applyAlignment="1">
      <alignment horizontal="centerContinuous" vertical="center"/>
    </xf>
    <xf numFmtId="0" fontId="13" fillId="0" borderId="0" xfId="52" applyFont="1" applyFill="1" applyAlignment="1">
      <alignment horizontal="centerContinuous"/>
    </xf>
    <xf numFmtId="0" fontId="13" fillId="0" borderId="0" xfId="52" applyFont="1" applyAlignment="1">
      <alignment horizontal="centerContinuous"/>
    </xf>
    <xf numFmtId="0" fontId="9" fillId="0" borderId="0" xfId="7" applyFont="1" applyAlignment="1">
      <alignment horizontal="right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8" xfId="49" applyFont="1" applyBorder="1" applyAlignment="1">
      <alignment vertical="center"/>
    </xf>
    <xf numFmtId="1" fontId="9" fillId="0" borderId="0" xfId="7" applyNumberFormat="1" applyFont="1" applyAlignment="1"/>
    <xf numFmtId="0" fontId="12" fillId="0" borderId="8" xfId="49" applyFont="1" applyBorder="1" applyAlignment="1">
      <alignment horizontal="center" vertical="center"/>
    </xf>
    <xf numFmtId="0" fontId="0" fillId="0" borderId="0" xfId="52" applyAlignment="1"/>
    <xf numFmtId="0" fontId="0" fillId="0" borderId="0" xfId="0" applyFill="1" applyAlignment="1"/>
    <xf numFmtId="0" fontId="8" fillId="0" borderId="0" xfId="43" applyFont="1" applyAlignment="1">
      <alignment horizontal="centerContinuous"/>
    </xf>
    <xf numFmtId="0" fontId="13" fillId="0" borderId="0" xfId="43" applyFont="1" applyFill="1" applyAlignment="1">
      <alignment horizontal="centerContinuous"/>
    </xf>
    <xf numFmtId="0" fontId="0" fillId="0" borderId="0" xfId="43" applyAlignment="1">
      <alignment horizontal="centerContinuous"/>
    </xf>
    <xf numFmtId="0" fontId="0" fillId="0" borderId="0" xfId="43" applyAlignment="1"/>
    <xf numFmtId="0" fontId="0" fillId="0" borderId="0" xfId="43" applyFill="1" applyAlignment="1"/>
    <xf numFmtId="0" fontId="9" fillId="0" borderId="0" xfId="43" applyFont="1" applyAlignment="1">
      <alignment horizontal="right"/>
    </xf>
    <xf numFmtId="0" fontId="9" fillId="0" borderId="8" xfId="52" applyFont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left" vertical="center"/>
    </xf>
    <xf numFmtId="176" fontId="9" fillId="0" borderId="8" xfId="7" applyNumberFormat="1" applyFont="1" applyFill="1" applyBorder="1" applyAlignment="1">
      <alignment horizontal="center" vertical="center"/>
    </xf>
    <xf numFmtId="2" fontId="9" fillId="0" borderId="8" xfId="52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left" vertical="center" indent="1"/>
    </xf>
    <xf numFmtId="0" fontId="12" fillId="0" borderId="8" xfId="0" applyNumberFormat="1" applyFont="1" applyFill="1" applyBorder="1" applyAlignment="1" applyProtection="1">
      <alignment horizontal="left" vertical="center" indent="1"/>
    </xf>
    <xf numFmtId="0" fontId="12" fillId="0" borderId="8" xfId="0" applyNumberFormat="1" applyFont="1" applyFill="1" applyBorder="1" applyAlignment="1" applyProtection="1">
      <alignment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7" fillId="0" borderId="13" xfId="52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1" fillId="0" borderId="0" xfId="7" applyFill="1" applyAlignment="1">
      <alignment horizontal="center" vertical="center"/>
    </xf>
    <xf numFmtId="1" fontId="9" fillId="0" borderId="8" xfId="7" applyNumberFormat="1" applyFont="1" applyFill="1" applyBorder="1" applyAlignment="1">
      <alignment horizontal="center" vertical="center"/>
    </xf>
    <xf numFmtId="0" fontId="9" fillId="0" borderId="10" xfId="52" applyFont="1" applyBorder="1" applyAlignment="1">
      <alignment vertical="center"/>
    </xf>
    <xf numFmtId="0" fontId="1" fillId="0" borderId="13" xfId="52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9" fillId="0" borderId="8" xfId="43" applyFont="1" applyBorder="1" applyAlignment="1">
      <alignment horizontal="center" vertical="center" wrapText="1"/>
    </xf>
    <xf numFmtId="0" fontId="9" fillId="0" borderId="8" xfId="7" applyFont="1" applyBorder="1" applyAlignment="1">
      <alignment horizontal="center" vertical="center"/>
    </xf>
    <xf numFmtId="1" fontId="1" fillId="0" borderId="0" xfId="7" applyNumberFormat="1" applyAlignment="1"/>
    <xf numFmtId="0" fontId="1" fillId="0" borderId="0" xfId="7" applyFont="1" applyFill="1" applyAlignment="1"/>
    <xf numFmtId="0" fontId="10" fillId="0" borderId="0" xfId="7" applyFont="1" applyFill="1" applyAlignment="1">
      <alignment horizontal="right"/>
    </xf>
    <xf numFmtId="0" fontId="9" fillId="0" borderId="8" xfId="49" applyFont="1" applyFill="1" applyBorder="1" applyAlignment="1">
      <alignment vertical="center"/>
    </xf>
    <xf numFmtId="0" fontId="9" fillId="0" borderId="13" xfId="49" applyFont="1" applyBorder="1" applyAlignment="1"/>
    <xf numFmtId="0" fontId="0" fillId="0" borderId="13" xfId="0" applyFill="1" applyBorder="1" applyAlignment="1"/>
    <xf numFmtId="0" fontId="1" fillId="0" borderId="0" xfId="52" applyFont="1" applyAlignment="1">
      <alignment horizontal="center"/>
    </xf>
    <xf numFmtId="0" fontId="0" fillId="0" borderId="0" xfId="52" applyFont="1" applyAlignment="1"/>
    <xf numFmtId="0" fontId="15" fillId="0" borderId="0" xfId="52" applyFont="1" applyAlignment="1"/>
    <xf numFmtId="0" fontId="8" fillId="0" borderId="0" xfId="52" applyFont="1" applyBorder="1" applyAlignment="1">
      <alignment horizontal="center" vertical="center"/>
    </xf>
    <xf numFmtId="0" fontId="1" fillId="0" borderId="0" xfId="52" applyFont="1" applyBorder="1" applyAlignment="1"/>
    <xf numFmtId="0" fontId="15" fillId="0" borderId="0" xfId="52" applyFont="1" applyBorder="1" applyAlignment="1"/>
    <xf numFmtId="0" fontId="0" fillId="0" borderId="0" xfId="52" applyBorder="1" applyAlignment="1"/>
    <xf numFmtId="0" fontId="9" fillId="0" borderId="0" xfId="52" applyFont="1" applyBorder="1" applyAlignment="1">
      <alignment horizontal="right"/>
    </xf>
    <xf numFmtId="0" fontId="5" fillId="0" borderId="8" xfId="43" applyFont="1" applyBorder="1" applyAlignment="1">
      <alignment horizontal="center" vertical="center" wrapText="1"/>
    </xf>
    <xf numFmtId="1" fontId="5" fillId="0" borderId="8" xfId="52" applyNumberFormat="1" applyFont="1" applyBorder="1" applyAlignment="1">
      <alignment horizontal="center" vertical="center" shrinkToFit="1"/>
    </xf>
    <xf numFmtId="1" fontId="9" fillId="0" borderId="8" xfId="52" applyNumberFormat="1" applyFont="1" applyBorder="1" applyAlignment="1">
      <alignment horizontal="center" vertical="center" shrinkToFit="1"/>
    </xf>
    <xf numFmtId="1" fontId="5" fillId="0" borderId="8" xfId="52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 applyProtection="1">
      <alignment horizontal="left" vertical="center"/>
    </xf>
    <xf numFmtId="0" fontId="9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/>
    </xf>
    <xf numFmtId="1" fontId="5" fillId="0" borderId="8" xfId="52" applyNumberFormat="1" applyFont="1" applyBorder="1" applyAlignment="1">
      <alignment horizontal="center" vertical="center"/>
    </xf>
    <xf numFmtId="1" fontId="9" fillId="0" borderId="8" xfId="52" applyNumberFormat="1" applyFont="1" applyBorder="1" applyAlignment="1">
      <alignment horizontal="center" vertical="center"/>
    </xf>
    <xf numFmtId="1" fontId="0" fillId="0" borderId="0" xfId="52" applyNumberFormat="1" applyAlignment="1"/>
    <xf numFmtId="0" fontId="15" fillId="0" borderId="0" xfId="0" applyFont="1" applyAlignment="1"/>
  </cellXfs>
  <cellStyles count="67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标题" xfId="6"/>
    <cellStyle name="常规_Book1" xfId="7"/>
    <cellStyle name="货币[0]" xfId="8" builtinId="7"/>
    <cellStyle name="20% - 强调文字颜色 2" xfId="9"/>
    <cellStyle name="20% - 强调文字颜色 1" xfId="10"/>
    <cellStyle name="20% - 强调文字颜色 3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常规_益阳市2015年国有资本经营预算" xfId="23"/>
    <cellStyle name="40% - 强调文字颜色 5" xfId="24"/>
    <cellStyle name="常规 2 2" xfId="25"/>
    <cellStyle name="40% - 强调文字颜色 6" xfId="26"/>
    <cellStyle name="差_高新区2015年上半年执行执行表 " xfId="27"/>
    <cellStyle name="60% - 强调文字颜色 1" xfId="28"/>
    <cellStyle name="标题 3" xfId="29"/>
    <cellStyle name="60% - 强调文字颜色 2" xfId="30"/>
    <cellStyle name="标题 4" xfId="31"/>
    <cellStyle name="警告文本" xfId="32"/>
    <cellStyle name="60% - 强调文字颜色 3" xfId="33"/>
    <cellStyle name="60% - 强调文字颜色 4" xfId="34"/>
    <cellStyle name="标题 2 7 5" xfId="35"/>
    <cellStyle name="输出" xfId="36"/>
    <cellStyle name="60% - 强调文字颜色 5" xfId="37"/>
    <cellStyle name="60% - 强调文字颜色 6" xfId="38"/>
    <cellStyle name="常规_执行09预算10(自留)" xfId="39"/>
    <cellStyle name="标题 1" xfId="40"/>
    <cellStyle name="好_高新区2015年上半年执行执行表 _市本级2018年1-6月社会保险基金预算执行情况" xfId="41"/>
    <cellStyle name="标题 2" xfId="42"/>
    <cellStyle name="常规_预算执行2000预算2001" xfId="43"/>
    <cellStyle name="差_高新区2015年上半年执行执行表 _市本级2018年1-6月社会保险基金预算执行情况" xfId="44"/>
    <cellStyle name="差_市本级2018年1-6月社会保险基金预算执行情况" xfId="45"/>
    <cellStyle name="常规 2" xfId="46"/>
    <cellStyle name="常规 2_2012年度湖南省省级国有资本经营预算表" xfId="47"/>
    <cellStyle name="常规_2015年1-6月社保基金预算执行_市本级2018年1-6月社会保险基金预算执行情况" xfId="48"/>
    <cellStyle name="常规_Book1_人大执行06预算07" xfId="49"/>
    <cellStyle name="常规_Sheet1" xfId="50"/>
    <cellStyle name="好_市本级2018年1-6月社会保险基金预算执行情况" xfId="51"/>
    <cellStyle name="常规_预算执行" xfId="52"/>
    <cellStyle name="好" xfId="53"/>
    <cellStyle name="好_高新区2015年上半年执行执行表 " xfId="54"/>
    <cellStyle name="汇总" xfId="55"/>
    <cellStyle name="计算" xfId="56"/>
    <cellStyle name="检查单元格" xfId="57"/>
    <cellStyle name="解释性文本" xfId="58"/>
    <cellStyle name="千位[0]_E22" xfId="59"/>
    <cellStyle name="千位_E22" xfId="60"/>
    <cellStyle name="强调文字颜色 3" xfId="61"/>
    <cellStyle name="强调文字颜色 5" xfId="62"/>
    <cellStyle name="强调文字颜色 6" xfId="63"/>
    <cellStyle name="适中" xfId="64"/>
    <cellStyle name="输入" xfId="65"/>
    <cellStyle name="注释" xfId="6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:\&#29579;&#20113;&#33437;\&#37073;&#21608;\2017&#24180;&#36130;&#25919;&#39044;&#31639;&#25253;&#21578;&#65288;&#21360;&#21047;&#34920;&#26368;&#21518;&#23450;&#31295;&#65289;12.30\2017&#24180;&#36130;&#25919;&#39044;&#31639;&#25253;&#21578;&#65288;&#21360;&#21047;&#34920;&#26368;&#21518;&#23450;&#31295;&#65289;12.30\2016&#24180;&#25191;&#34892;2017&#24180;&#39044;&#31639;&#20154;&#20195;&#20840;&#20307;&#20195;&#34920;(1229&#37073;&#21608;&#23450;) 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汇总收执"/>
      <sheetName val="汇总支执"/>
      <sheetName val="本级收执"/>
      <sheetName val="本级支执"/>
      <sheetName val="高新收执 "/>
      <sheetName val="高新支执"/>
      <sheetName val="大通湖收执"/>
      <sheetName val="大通湖支执"/>
      <sheetName val="汇总基收执"/>
      <sheetName val="汇总基支执"/>
      <sheetName val="本级基金收执"/>
      <sheetName val="本级基金支执"/>
      <sheetName val="高新基金收执"/>
      <sheetName val="高新基金支执"/>
      <sheetName val="大通湖基金收执"/>
      <sheetName val="大通湖基金支执 "/>
      <sheetName val="国有资本执行总表"/>
      <sheetName val="社保执行总表 "/>
      <sheetName val="汇总收预"/>
      <sheetName val="汇总支预"/>
      <sheetName val="汇总平衡"/>
      <sheetName val="本级收预"/>
      <sheetName val="本级支预"/>
      <sheetName val="本级平衡"/>
      <sheetName val="高新收预"/>
      <sheetName val="高新区支预"/>
      <sheetName val="大通湖收预 "/>
      <sheetName val="大通湖支预"/>
      <sheetName val="汇总基收预"/>
      <sheetName val="汇总基支预"/>
      <sheetName val="本级基收预"/>
      <sheetName val="本级基支预"/>
      <sheetName val="高新区基收预"/>
      <sheetName val="高新区基支预"/>
      <sheetName val="大通湖基收预"/>
      <sheetName val="大通湖区基支预"/>
      <sheetName val="国资收支预算"/>
      <sheetName val="2017社保预算总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6">
          <cell r="C86">
            <v>324950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H48"/>
  <sheetViews>
    <sheetView showGridLines="0" showZeros="0" tabSelected="1" topLeftCell="A19" workbookViewId="0">
      <selection activeCell="A7" sqref="A7:H8"/>
    </sheetView>
  </sheetViews>
  <sheetFormatPr defaultColWidth="9" defaultRowHeight="15.75" outlineLevelCol="7"/>
  <cols>
    <col min="1" max="1" width="27.625" style="90" customWidth="1"/>
    <col min="2" max="2" width="11.75" style="125" customWidth="1"/>
    <col min="3" max="3" width="11.125" style="90" customWidth="1"/>
    <col min="4" max="4" width="12.125" style="90" customWidth="1"/>
    <col min="5" max="6" width="14.25" style="90" customWidth="1"/>
    <col min="7" max="7" width="1" style="90" customWidth="1"/>
    <col min="8" max="9" width="9" style="90"/>
    <col min="10" max="10" width="11.25" style="90" customWidth="1"/>
    <col min="11" max="16384" width="9" style="90"/>
  </cols>
  <sheetData>
    <row r="1" ht="50.25" customHeight="1" spans="1:6">
      <c r="A1" s="126" t="s">
        <v>0</v>
      </c>
      <c r="B1" s="126"/>
      <c r="C1" s="126"/>
      <c r="D1" s="126"/>
      <c r="E1" s="126"/>
      <c r="F1" s="126"/>
    </row>
    <row r="2" ht="19.15" customHeight="1" spans="1:6">
      <c r="A2" s="127"/>
      <c r="B2" s="128"/>
      <c r="C2" s="129"/>
      <c r="D2" s="129"/>
      <c r="E2" s="129"/>
      <c r="F2" s="130" t="s">
        <v>1</v>
      </c>
    </row>
    <row r="3" ht="34.5" customHeight="1" spans="1:6">
      <c r="A3" s="98" t="s">
        <v>2</v>
      </c>
      <c r="B3" s="131" t="s">
        <v>3</v>
      </c>
      <c r="C3" s="115" t="s">
        <v>4</v>
      </c>
      <c r="D3" s="115" t="s">
        <v>5</v>
      </c>
      <c r="E3" s="115" t="s">
        <v>6</v>
      </c>
      <c r="F3" s="77" t="s">
        <v>7</v>
      </c>
    </row>
    <row r="4" ht="18.75" customHeight="1" spans="1:7">
      <c r="A4" s="99" t="s">
        <v>8</v>
      </c>
      <c r="B4" s="132">
        <f>SUM(B5:B18)</f>
        <v>479068</v>
      </c>
      <c r="C4" s="133">
        <f>SUM(C5:C18)</f>
        <v>254598</v>
      </c>
      <c r="D4" s="78">
        <f t="shared" ref="D4:D17" si="0">+C4/B4*100</f>
        <v>53.1444387853081</v>
      </c>
      <c r="E4" s="133">
        <f>SUM(E5:E18)</f>
        <v>213850</v>
      </c>
      <c r="F4" s="78">
        <f t="shared" ref="F4:F41" si="1">+(C4-E4)/E4*100</f>
        <v>19.0544774374562</v>
      </c>
      <c r="G4" s="90">
        <f>+C4-E4</f>
        <v>40748</v>
      </c>
    </row>
    <row r="5" ht="18.75" customHeight="1" spans="1:7">
      <c r="A5" s="102" t="s">
        <v>9</v>
      </c>
      <c r="B5" s="132">
        <v>178629</v>
      </c>
      <c r="C5" s="98">
        <v>91980</v>
      </c>
      <c r="D5" s="78">
        <f t="shared" ref="D5:D41" si="2">+C5/B5*100</f>
        <v>51.4921989150698</v>
      </c>
      <c r="E5" s="98">
        <v>79987</v>
      </c>
      <c r="F5" s="78">
        <f>+(C5-E5)/E5*100</f>
        <v>14.993686474052</v>
      </c>
      <c r="G5" s="90">
        <f>+C5-E5</f>
        <v>11993</v>
      </c>
    </row>
    <row r="6" ht="18.75" customHeight="1" spans="1:6">
      <c r="A6" s="102" t="s">
        <v>10</v>
      </c>
      <c r="B6" s="132"/>
      <c r="C6" s="98">
        <v>1916</v>
      </c>
      <c r="D6" s="78">
        <v>0</v>
      </c>
      <c r="E6" s="98">
        <v>792</v>
      </c>
      <c r="F6" s="78">
        <f>+(C6-E6)/E6*100</f>
        <v>141.919191919192</v>
      </c>
    </row>
    <row r="7" ht="18.75" customHeight="1" spans="1:6">
      <c r="A7" s="102" t="s">
        <v>11</v>
      </c>
      <c r="B7" s="132">
        <v>41848</v>
      </c>
      <c r="C7" s="98">
        <v>26132</v>
      </c>
      <c r="D7" s="78">
        <f>+C7/B7*100</f>
        <v>62.4450391894475</v>
      </c>
      <c r="E7" s="98">
        <v>18478</v>
      </c>
      <c r="F7" s="78">
        <f>+(C7-E7)/E7*100</f>
        <v>41.4222318432731</v>
      </c>
    </row>
    <row r="8" ht="18.75" customHeight="1" spans="1:6">
      <c r="A8" s="102" t="s">
        <v>12</v>
      </c>
      <c r="B8" s="132">
        <v>18546</v>
      </c>
      <c r="C8" s="98">
        <v>11660</v>
      </c>
      <c r="D8" s="78">
        <f>+C8/B8*100</f>
        <v>62.870699881376</v>
      </c>
      <c r="E8" s="98">
        <v>8985</v>
      </c>
      <c r="F8" s="78">
        <f>+(C8-E8)/E8*100</f>
        <v>29.7718419588203</v>
      </c>
    </row>
    <row r="9" ht="18.75" customHeight="1" spans="1:6">
      <c r="A9" s="102" t="s">
        <v>13</v>
      </c>
      <c r="B9" s="132">
        <v>2101</v>
      </c>
      <c r="C9" s="98">
        <v>926</v>
      </c>
      <c r="D9" s="78">
        <f>+C9/B9*100</f>
        <v>44.0742503569729</v>
      </c>
      <c r="E9" s="98">
        <v>705</v>
      </c>
      <c r="F9" s="78">
        <f>+(C9-E9)/E9*100</f>
        <v>31.3475177304965</v>
      </c>
    </row>
    <row r="10" ht="18.75" customHeight="1" spans="1:6">
      <c r="A10" s="102" t="s">
        <v>14</v>
      </c>
      <c r="B10" s="132">
        <v>33265</v>
      </c>
      <c r="C10" s="98">
        <v>18048</v>
      </c>
      <c r="D10" s="78">
        <f>+C10/B10*100</f>
        <v>54.2552232075755</v>
      </c>
      <c r="E10" s="98">
        <v>15334</v>
      </c>
      <c r="F10" s="78">
        <f>+(C10-E10)/E10*100</f>
        <v>17.6992304682405</v>
      </c>
    </row>
    <row r="11" ht="18.75" customHeight="1" spans="1:6">
      <c r="A11" s="102" t="s">
        <v>15</v>
      </c>
      <c r="B11" s="132">
        <v>21599</v>
      </c>
      <c r="C11" s="98">
        <v>13217</v>
      </c>
      <c r="D11" s="78">
        <f>+C11/B11*100</f>
        <v>61.1926478077689</v>
      </c>
      <c r="E11" s="98">
        <v>9557</v>
      </c>
      <c r="F11" s="78">
        <f>+(C11-E11)/E11*100</f>
        <v>38.2965365700534</v>
      </c>
    </row>
    <row r="12" ht="18.75" customHeight="1" spans="1:6">
      <c r="A12" s="102" t="s">
        <v>16</v>
      </c>
      <c r="B12" s="132">
        <v>6950</v>
      </c>
      <c r="C12" s="98">
        <v>3756</v>
      </c>
      <c r="D12" s="78">
        <f>+C12/B12*100</f>
        <v>54.0431654676259</v>
      </c>
      <c r="E12" s="98">
        <v>2765</v>
      </c>
      <c r="F12" s="78">
        <f>+(C12-E12)/E12*100</f>
        <v>35.8408679927667</v>
      </c>
    </row>
    <row r="13" ht="18.75" customHeight="1" spans="1:6">
      <c r="A13" s="102" t="s">
        <v>17</v>
      </c>
      <c r="B13" s="132">
        <v>36739</v>
      </c>
      <c r="C13" s="98">
        <v>18378</v>
      </c>
      <c r="D13" s="78">
        <f>+C13/B13*100</f>
        <v>50.0231361768148</v>
      </c>
      <c r="E13" s="98">
        <v>18782</v>
      </c>
      <c r="F13" s="78">
        <f>+(C13-E13)/E13*100</f>
        <v>-2.15099563411777</v>
      </c>
    </row>
    <row r="14" ht="18.75" customHeight="1" spans="1:6">
      <c r="A14" s="102" t="s">
        <v>18</v>
      </c>
      <c r="B14" s="132">
        <v>33789</v>
      </c>
      <c r="C14" s="98">
        <v>18001</v>
      </c>
      <c r="D14" s="78">
        <f>+C14/B14*100</f>
        <v>53.2747343810116</v>
      </c>
      <c r="E14" s="98">
        <v>13429</v>
      </c>
      <c r="F14" s="78">
        <f>+(C14-E14)/E14*100</f>
        <v>34.0457219450443</v>
      </c>
    </row>
    <row r="15" ht="18.75" customHeight="1" spans="1:6">
      <c r="A15" s="102" t="s">
        <v>19</v>
      </c>
      <c r="B15" s="132">
        <v>11497</v>
      </c>
      <c r="C15" s="98">
        <v>5542</v>
      </c>
      <c r="D15" s="78">
        <f>+C15/B15*100</f>
        <v>48.2038792728538</v>
      </c>
      <c r="E15" s="98">
        <v>4972</v>
      </c>
      <c r="F15" s="78">
        <f>+(C15-E15)/E15*100</f>
        <v>11.4641995172969</v>
      </c>
    </row>
    <row r="16" ht="18.75" customHeight="1" spans="1:6">
      <c r="A16" s="102" t="s">
        <v>20</v>
      </c>
      <c r="B16" s="132">
        <v>33343</v>
      </c>
      <c r="C16" s="98">
        <v>10463</v>
      </c>
      <c r="D16" s="78">
        <f>+C16/B16*100</f>
        <v>31.3798998290496</v>
      </c>
      <c r="E16" s="98">
        <v>17171</v>
      </c>
      <c r="F16" s="78">
        <f>+(C16-E16)/E16*100</f>
        <v>-39.0658668685574</v>
      </c>
    </row>
    <row r="17" ht="18.75" customHeight="1" spans="1:6">
      <c r="A17" s="102" t="s">
        <v>21</v>
      </c>
      <c r="B17" s="132">
        <v>60762</v>
      </c>
      <c r="C17" s="98">
        <v>34212</v>
      </c>
      <c r="D17" s="78">
        <f>+C17/B17*100</f>
        <v>56.3049274217439</v>
      </c>
      <c r="E17" s="98">
        <v>22893</v>
      </c>
      <c r="F17" s="78">
        <f>+(C17-E17)/E17*100</f>
        <v>49.443061197746</v>
      </c>
    </row>
    <row r="18" ht="18.75" customHeight="1" spans="1:6">
      <c r="A18" s="102" t="s">
        <v>22</v>
      </c>
      <c r="B18" s="132"/>
      <c r="C18" s="98">
        <v>367</v>
      </c>
      <c r="D18" s="78"/>
      <c r="E18" s="98"/>
      <c r="F18" s="78">
        <v>0</v>
      </c>
    </row>
    <row r="19" ht="18.75" customHeight="1" spans="1:7">
      <c r="A19" s="99" t="s">
        <v>23</v>
      </c>
      <c r="B19" s="132">
        <f>SUM(B20:B27)</f>
        <v>263107</v>
      </c>
      <c r="C19" s="98">
        <f>SUM(C20:C27)</f>
        <v>131531</v>
      </c>
      <c r="D19" s="78">
        <f t="shared" ref="D19:D22" si="3">+C19/B19*100</f>
        <v>49.9914483461101</v>
      </c>
      <c r="E19" s="98">
        <f>SUM(E20:E27)</f>
        <v>189022</v>
      </c>
      <c r="F19" s="78">
        <f t="shared" ref="F19:F31" si="4">+(C19-E19)/E19*100</f>
        <v>-30.4149781506915</v>
      </c>
      <c r="G19" s="90">
        <f t="shared" ref="G19:G29" si="5">+C19-E19</f>
        <v>-57491</v>
      </c>
    </row>
    <row r="20" ht="18.75" customHeight="1" spans="1:7">
      <c r="A20" s="102" t="s">
        <v>24</v>
      </c>
      <c r="B20" s="132">
        <v>46881</v>
      </c>
      <c r="C20" s="98">
        <v>25599</v>
      </c>
      <c r="D20" s="78">
        <f>+C20/B20*100</f>
        <v>54.6042106610354</v>
      </c>
      <c r="E20" s="98">
        <v>19877</v>
      </c>
      <c r="F20" s="78">
        <f>+(C20-E20)/E20*100</f>
        <v>28.7870402978317</v>
      </c>
      <c r="G20" s="90">
        <f>+C20-E20</f>
        <v>5722</v>
      </c>
    </row>
    <row r="21" ht="18.75" customHeight="1" spans="1:7">
      <c r="A21" s="102" t="s">
        <v>25</v>
      </c>
      <c r="B21" s="132">
        <v>50451</v>
      </c>
      <c r="C21" s="98">
        <v>22430</v>
      </c>
      <c r="D21" s="78">
        <f>+C21/B21*100</f>
        <v>44.4589800003964</v>
      </c>
      <c r="E21" s="98">
        <v>32804</v>
      </c>
      <c r="F21" s="78">
        <f>+(C21-E21)/E21*100</f>
        <v>-31.6241921716864</v>
      </c>
      <c r="G21" s="90">
        <f>+C21-E21</f>
        <v>-10374</v>
      </c>
    </row>
    <row r="22" ht="18.75" customHeight="1" spans="1:7">
      <c r="A22" s="102" t="s">
        <v>26</v>
      </c>
      <c r="B22" s="132">
        <v>40980</v>
      </c>
      <c r="C22" s="98">
        <v>28277</v>
      </c>
      <c r="D22" s="78">
        <f>+C22/B22*100</f>
        <v>69.0019521717911</v>
      </c>
      <c r="E22" s="98">
        <v>27119</v>
      </c>
      <c r="F22" s="78">
        <f>+(C22-E22)/E22*100</f>
        <v>4.27006895534496</v>
      </c>
      <c r="G22" s="90">
        <f>+C22-E22</f>
        <v>1158</v>
      </c>
    </row>
    <row r="23" ht="18.75" customHeight="1" spans="1:7">
      <c r="A23" s="102" t="s">
        <v>27</v>
      </c>
      <c r="B23" s="132">
        <v>0</v>
      </c>
      <c r="C23" s="98">
        <v>0</v>
      </c>
      <c r="D23" s="78">
        <v>0</v>
      </c>
      <c r="E23" s="98">
        <v>4017</v>
      </c>
      <c r="F23" s="78">
        <f>+(C23-E23)/E23*100</f>
        <v>-100</v>
      </c>
      <c r="G23" s="90">
        <f>+C23-E23</f>
        <v>-4017</v>
      </c>
    </row>
    <row r="24" ht="18.75" customHeight="1" spans="1:7">
      <c r="A24" s="102" t="s">
        <v>28</v>
      </c>
      <c r="B24" s="132">
        <v>104576</v>
      </c>
      <c r="C24" s="98">
        <v>42225</v>
      </c>
      <c r="D24" s="78">
        <f t="shared" ref="D24:D31" si="6">+C24/B24*100</f>
        <v>40.3773332313341</v>
      </c>
      <c r="E24" s="98">
        <v>89000</v>
      </c>
      <c r="F24" s="78">
        <f>+(C24-E24)/E24*100</f>
        <v>-52.5561797752809</v>
      </c>
      <c r="G24" s="90">
        <f>+C24-E24</f>
        <v>-46775</v>
      </c>
    </row>
    <row r="25" ht="18.75" customHeight="1" spans="1:6">
      <c r="A25" s="102" t="s">
        <v>29</v>
      </c>
      <c r="B25" s="132">
        <v>0</v>
      </c>
      <c r="C25" s="98">
        <v>0</v>
      </c>
      <c r="D25" s="78">
        <v>0</v>
      </c>
      <c r="E25" s="98">
        <v>787</v>
      </c>
      <c r="F25" s="78">
        <f>+(C25-E25)/E25*100</f>
        <v>-100</v>
      </c>
    </row>
    <row r="26" ht="18.75" customHeight="1" spans="1:6">
      <c r="A26" s="102" t="s">
        <v>30</v>
      </c>
      <c r="B26" s="132">
        <v>13415</v>
      </c>
      <c r="C26" s="98">
        <v>8522</v>
      </c>
      <c r="D26" s="78">
        <f>+C26/B26*100</f>
        <v>63.5259038389862</v>
      </c>
      <c r="E26" s="98">
        <v>6094</v>
      </c>
      <c r="F26" s="78">
        <f>+(C26-E26)/E26*100</f>
        <v>39.8424680013128</v>
      </c>
    </row>
    <row r="27" ht="18.75" customHeight="1" spans="1:7">
      <c r="A27" s="102" t="s">
        <v>31</v>
      </c>
      <c r="B27" s="132">
        <v>6804</v>
      </c>
      <c r="C27" s="133">
        <v>4478</v>
      </c>
      <c r="D27" s="78">
        <f>+C27/B27*100</f>
        <v>65.814226925338</v>
      </c>
      <c r="E27" s="133">
        <v>9324</v>
      </c>
      <c r="F27" s="78">
        <f>+(C27-E27)/E27*100</f>
        <v>-51.973401973402</v>
      </c>
      <c r="G27" s="90">
        <f t="shared" ref="G27:G29" si="7">+C27-E27</f>
        <v>-4846</v>
      </c>
    </row>
    <row r="28" ht="18.75" customHeight="1" spans="1:7">
      <c r="A28" s="105" t="s">
        <v>32</v>
      </c>
      <c r="B28" s="134">
        <f>B4+B19</f>
        <v>742175</v>
      </c>
      <c r="C28" s="71">
        <f>C4+C19</f>
        <v>386129</v>
      </c>
      <c r="D28" s="78">
        <f>+C28/B28*100</f>
        <v>52.0266783440563</v>
      </c>
      <c r="E28" s="71">
        <f>E4+E19</f>
        <v>402872</v>
      </c>
      <c r="F28" s="78">
        <f>+(C28-E28)/E28*100</f>
        <v>-4.15591056216367</v>
      </c>
      <c r="G28" s="90">
        <f>+C28-E28</f>
        <v>-16743</v>
      </c>
    </row>
    <row r="29" s="124" customFormat="1" ht="18.75" customHeight="1" spans="1:7">
      <c r="A29" s="135" t="s">
        <v>33</v>
      </c>
      <c r="B29" s="132">
        <f>SUM(B30:B33)</f>
        <v>423125</v>
      </c>
      <c r="C29" s="133">
        <f>SUM(C30:C33)</f>
        <v>236872</v>
      </c>
      <c r="D29" s="78">
        <f>+C29/B29*100</f>
        <v>55.9815657311669</v>
      </c>
      <c r="E29" s="133">
        <f>SUM(E30:E33)</f>
        <v>195262</v>
      </c>
      <c r="F29" s="78">
        <f>+(C29-E29)/E29*100</f>
        <v>21.3098298696111</v>
      </c>
      <c r="G29" s="124">
        <f>+C29-E29</f>
        <v>41610</v>
      </c>
    </row>
    <row r="30" s="124" customFormat="1" ht="18.75" customHeight="1" spans="1:6">
      <c r="A30" s="102" t="s">
        <v>34</v>
      </c>
      <c r="B30" s="132">
        <v>238172</v>
      </c>
      <c r="C30" s="98">
        <v>122641</v>
      </c>
      <c r="D30" s="78">
        <f>+C30/B30*100</f>
        <v>51.4926187797054</v>
      </c>
      <c r="E30" s="98">
        <v>106651</v>
      </c>
      <c r="F30" s="78">
        <f>+(C30-E30)/E30*100</f>
        <v>14.9928270714761</v>
      </c>
    </row>
    <row r="31" s="124" customFormat="1" ht="18.75" customHeight="1" spans="1:7">
      <c r="A31" s="102" t="s">
        <v>35</v>
      </c>
      <c r="B31" s="132">
        <v>55536</v>
      </c>
      <c r="C31" s="98">
        <v>30696</v>
      </c>
      <c r="D31" s="78">
        <f>+C31/B31*100</f>
        <v>55.2722558340536</v>
      </c>
      <c r="E31" s="98">
        <v>28703</v>
      </c>
      <c r="F31" s="78">
        <f>+(C31-E31)/E31*100</f>
        <v>6.94352506706616</v>
      </c>
      <c r="G31" s="124">
        <f>+C31-E31</f>
        <v>1993</v>
      </c>
    </row>
    <row r="32" s="124" customFormat="1" ht="18.75" customHeight="1" spans="1:6">
      <c r="A32" s="102" t="s">
        <v>36</v>
      </c>
      <c r="B32" s="132"/>
      <c r="C32" s="98">
        <v>2554</v>
      </c>
      <c r="D32" s="78">
        <v>0</v>
      </c>
      <c r="E32" s="98">
        <v>1055</v>
      </c>
      <c r="F32" s="78"/>
    </row>
    <row r="33" s="124" customFormat="1" ht="18.75" customHeight="1" spans="1:7">
      <c r="A33" s="102" t="s">
        <v>37</v>
      </c>
      <c r="B33" s="132">
        <v>129417</v>
      </c>
      <c r="C33" s="98">
        <v>80981</v>
      </c>
      <c r="D33" s="78">
        <f t="shared" ref="D33:D35" si="8">+C33/B33*100</f>
        <v>62.5736958823029</v>
      </c>
      <c r="E33" s="98">
        <v>58853</v>
      </c>
      <c r="F33" s="78">
        <f t="shared" ref="F33:F39" si="9">+(C33-E33)/E33*100</f>
        <v>37.5987630197271</v>
      </c>
      <c r="G33" s="124">
        <f>+C33-E33</f>
        <v>22128</v>
      </c>
    </row>
    <row r="34" s="124" customFormat="1" ht="18.75" customHeight="1" spans="1:6">
      <c r="A34" s="135" t="s">
        <v>38</v>
      </c>
      <c r="B34" s="132">
        <f>SUM(B35:B39)</f>
        <v>101870</v>
      </c>
      <c r="C34" s="133">
        <f>SUM(C35:C40)</f>
        <v>55837</v>
      </c>
      <c r="D34" s="78">
        <f>+C34/B34*100</f>
        <v>54.812015313635</v>
      </c>
      <c r="E34" s="133">
        <f>SUM(E35:E40)</f>
        <v>46984</v>
      </c>
      <c r="F34" s="78">
        <f>+(C34-E34)/E34*100</f>
        <v>18.8425847096884</v>
      </c>
    </row>
    <row r="35" s="124" customFormat="1" ht="18.75" customHeight="1" spans="1:6">
      <c r="A35" s="102" t="s">
        <v>39</v>
      </c>
      <c r="B35" s="132">
        <v>59542</v>
      </c>
      <c r="C35" s="98">
        <v>30660</v>
      </c>
      <c r="D35" s="78">
        <f>+C35/B35*100</f>
        <v>51.4930637197273</v>
      </c>
      <c r="E35" s="98">
        <v>26663</v>
      </c>
      <c r="F35" s="78">
        <f>+(C35-E35)/E35*100</f>
        <v>14.990811236545</v>
      </c>
    </row>
    <row r="36" s="124" customFormat="1" ht="18.75" customHeight="1" spans="1:6">
      <c r="A36" s="102" t="s">
        <v>40</v>
      </c>
      <c r="B36" s="132">
        <v>0</v>
      </c>
      <c r="C36" s="98">
        <v>638</v>
      </c>
      <c r="D36" s="78">
        <v>0</v>
      </c>
      <c r="E36" s="98">
        <v>263</v>
      </c>
      <c r="F36" s="78">
        <f>+(C36-E36)/E36*100</f>
        <v>142.585551330798</v>
      </c>
    </row>
    <row r="37" s="124" customFormat="1" ht="18.75" customHeight="1" spans="1:6">
      <c r="A37" s="102" t="s">
        <v>41</v>
      </c>
      <c r="B37" s="132">
        <v>25883</v>
      </c>
      <c r="C37" s="98">
        <v>16197</v>
      </c>
      <c r="D37" s="78">
        <f t="shared" ref="D37:D39" si="10">+C37/B37*100</f>
        <v>62.5777537379747</v>
      </c>
      <c r="E37" s="98">
        <v>11772</v>
      </c>
      <c r="F37" s="78">
        <f>+(C37-E37)/E37*100</f>
        <v>37.5891946992864</v>
      </c>
    </row>
    <row r="38" s="124" customFormat="1" ht="18.75" customHeight="1" spans="1:7">
      <c r="A38" s="102" t="s">
        <v>42</v>
      </c>
      <c r="B38" s="132">
        <v>700</v>
      </c>
      <c r="C38" s="98">
        <v>310</v>
      </c>
      <c r="D38" s="78">
        <f>+C38/B38*100</f>
        <v>44.2857142857143</v>
      </c>
      <c r="E38" s="98">
        <v>236</v>
      </c>
      <c r="F38" s="78">
        <f>+(C38-E38)/E38*100</f>
        <v>31.3559322033898</v>
      </c>
      <c r="G38" s="124">
        <f>+C38-E38</f>
        <v>74</v>
      </c>
    </row>
    <row r="39" s="124" customFormat="1" ht="18.75" customHeight="1" spans="1:6">
      <c r="A39" s="136" t="s">
        <v>43</v>
      </c>
      <c r="B39" s="132">
        <v>15745</v>
      </c>
      <c r="C39" s="98">
        <v>7875</v>
      </c>
      <c r="D39" s="78">
        <f>+C39/B39*100</f>
        <v>50.0158780565259</v>
      </c>
      <c r="E39" s="98">
        <v>8050</v>
      </c>
      <c r="F39" s="78">
        <f>+(C39-E39)/E39*100</f>
        <v>-2.17391304347826</v>
      </c>
    </row>
    <row r="40" s="124" customFormat="1" ht="18.75" customHeight="1" spans="1:6">
      <c r="A40" s="137" t="s">
        <v>44</v>
      </c>
      <c r="B40" s="132"/>
      <c r="C40" s="98">
        <v>157</v>
      </c>
      <c r="D40" s="78"/>
      <c r="E40" s="98"/>
      <c r="F40" s="78"/>
    </row>
    <row r="41" ht="18.75" customHeight="1" spans="1:8">
      <c r="A41" s="105" t="s">
        <v>45</v>
      </c>
      <c r="B41" s="138">
        <f>B28+B29+B34</f>
        <v>1267170</v>
      </c>
      <c r="C41" s="139">
        <f>C28+C29+C34</f>
        <v>678838</v>
      </c>
      <c r="D41" s="78">
        <f>+C41/B41*100</f>
        <v>53.5711861865417</v>
      </c>
      <c r="E41" s="139">
        <f>E28+E29+E34</f>
        <v>645118</v>
      </c>
      <c r="F41" s="78">
        <f>+(C41-E41)/E41*100</f>
        <v>5.22695072839388</v>
      </c>
      <c r="G41" s="90">
        <f>+C41-E41</f>
        <v>33720</v>
      </c>
      <c r="H41" s="140"/>
    </row>
    <row r="42" ht="46.5" hidden="1" customHeight="1" spans="1:6">
      <c r="A42" s="108" t="s">
        <v>46</v>
      </c>
      <c r="B42" s="109"/>
      <c r="C42" s="109"/>
      <c r="D42" s="109"/>
      <c r="E42" s="109"/>
      <c r="F42" s="109"/>
    </row>
    <row r="43" ht="31.5" hidden="1" customHeight="1" spans="1:6">
      <c r="A43" s="123"/>
      <c r="B43" s="141"/>
      <c r="C43"/>
      <c r="D43"/>
      <c r="E43"/>
      <c r="F43"/>
    </row>
    <row r="44" ht="31.5" hidden="1" customHeight="1" spans="1:6">
      <c r="A44" s="123"/>
      <c r="B44" s="141"/>
      <c r="C44"/>
      <c r="D44"/>
      <c r="E44"/>
      <c r="F44"/>
    </row>
    <row r="45" ht="31.5" hidden="1" customHeight="1" spans="1:6">
      <c r="A45" s="123"/>
      <c r="B45" s="141"/>
      <c r="C45"/>
      <c r="D45"/>
      <c r="E45"/>
      <c r="F45"/>
    </row>
    <row r="46" ht="31.5" hidden="1" customHeight="1" spans="1:6">
      <c r="A46" s="123"/>
      <c r="B46" s="141"/>
      <c r="C46"/>
      <c r="D46"/>
      <c r="E46"/>
      <c r="F46"/>
    </row>
    <row r="47" ht="31.5" hidden="1" customHeight="1" spans="1:6">
      <c r="A47" s="123"/>
      <c r="B47" s="141"/>
      <c r="C47"/>
      <c r="D47"/>
      <c r="E47"/>
      <c r="F47"/>
    </row>
    <row r="48" ht="31.5" hidden="1" customHeight="1" spans="1:6">
      <c r="A48" s="123"/>
      <c r="B48" s="141"/>
      <c r="C48"/>
      <c r="D48"/>
      <c r="E48"/>
      <c r="F48"/>
    </row>
  </sheetData>
  <mergeCells count="2">
    <mergeCell ref="A1:F1"/>
    <mergeCell ref="A42:F42"/>
  </mergeCells>
  <printOptions horizontalCentered="1"/>
  <pageMargins left="0.349305555555556" right="0.55" top="0.904166666666667" bottom="0.865277777777778" header="0.510416666666667" footer="0.666666666666667"/>
  <pageSetup paperSize="9" scale="88" orientation="portrait" horizontalDpi="180" verticalDpi="180"/>
  <headerFooter alignWithMargins="0">
    <oddFooter>&amp;C&amp;"宋体,常规"第&amp;"Times New Roman,常规"1&amp;"宋体,常规"页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U17"/>
  <sheetViews>
    <sheetView workbookViewId="0">
      <selection activeCell="A7" sqref="A7:H8"/>
    </sheetView>
  </sheetViews>
  <sheetFormatPr defaultColWidth="9" defaultRowHeight="14.25"/>
  <cols>
    <col min="1" max="1" width="30.25" style="1" customWidth="1"/>
    <col min="2" max="8" width="12" style="1" customWidth="1"/>
    <col min="9" max="16384" width="9" style="1"/>
  </cols>
  <sheetData>
    <row r="1" ht="33" customHeight="1" spans="1:8">
      <c r="A1" s="2" t="s">
        <v>171</v>
      </c>
      <c r="B1" s="2"/>
      <c r="C1" s="2"/>
      <c r="D1" s="2"/>
      <c r="E1" s="2"/>
      <c r="F1" s="2"/>
      <c r="G1" s="2"/>
      <c r="H1" s="2"/>
    </row>
    <row r="2" ht="21" customHeight="1" spans="1:8">
      <c r="A2" s="3"/>
      <c r="B2" s="4"/>
      <c r="C2" s="4"/>
      <c r="D2" s="4"/>
      <c r="E2" s="4"/>
      <c r="F2" s="4"/>
      <c r="G2" s="4"/>
      <c r="H2" s="5" t="s">
        <v>1</v>
      </c>
    </row>
    <row r="3" ht="55.5" customHeight="1" spans="1:8">
      <c r="A3" s="6" t="s">
        <v>172</v>
      </c>
      <c r="B3" s="7" t="s">
        <v>73</v>
      </c>
      <c r="C3" s="8" t="s">
        <v>173</v>
      </c>
      <c r="D3" s="8" t="s">
        <v>174</v>
      </c>
      <c r="E3" s="7" t="s">
        <v>175</v>
      </c>
      <c r="F3" s="7" t="s">
        <v>176</v>
      </c>
      <c r="G3" s="7" t="s">
        <v>177</v>
      </c>
      <c r="H3" s="7" t="s">
        <v>178</v>
      </c>
    </row>
    <row r="4" ht="27.75" customHeight="1" spans="1:8">
      <c r="A4" s="9" t="s">
        <v>179</v>
      </c>
      <c r="B4" s="7"/>
      <c r="C4" s="8"/>
      <c r="D4" s="8"/>
      <c r="E4" s="7"/>
      <c r="F4" s="7"/>
      <c r="G4" s="7"/>
      <c r="H4" s="7"/>
    </row>
    <row r="5" ht="27.75" customHeight="1" spans="1:8">
      <c r="A5" s="9" t="s">
        <v>180</v>
      </c>
      <c r="B5" s="10">
        <f t="shared" ref="B5:B8" si="0">SUM(C5:H5)</f>
        <v>219912</v>
      </c>
      <c r="C5" s="11">
        <v>135239</v>
      </c>
      <c r="D5" s="11">
        <v>37261</v>
      </c>
      <c r="E5" s="10">
        <v>1966</v>
      </c>
      <c r="F5" s="10">
        <v>36973</v>
      </c>
      <c r="G5" s="10">
        <v>6760</v>
      </c>
      <c r="H5" s="10">
        <v>1713</v>
      </c>
    </row>
    <row r="6" ht="27.75" customHeight="1" spans="1:8">
      <c r="A6" s="12" t="s">
        <v>181</v>
      </c>
      <c r="B6" s="13">
        <f>SUM(C6:H6)</f>
        <v>145947</v>
      </c>
      <c r="C6" s="13">
        <v>86330</v>
      </c>
      <c r="D6" s="13">
        <v>19332</v>
      </c>
      <c r="E6" s="13">
        <v>707</v>
      </c>
      <c r="F6" s="13">
        <v>34308</v>
      </c>
      <c r="G6" s="13">
        <v>3932</v>
      </c>
      <c r="H6" s="13">
        <v>1338</v>
      </c>
    </row>
    <row r="7" ht="27.75" customHeight="1" spans="1:8">
      <c r="A7" s="14" t="s">
        <v>182</v>
      </c>
      <c r="B7" s="15">
        <f t="shared" ref="B7:H7" si="1">B6/B5</f>
        <v>0.66366091891302</v>
      </c>
      <c r="C7" s="15">
        <f>C6/C5</f>
        <v>0.638351363142289</v>
      </c>
      <c r="D7" s="15">
        <f>D6/D5</f>
        <v>0.518826655215909</v>
      </c>
      <c r="E7" s="15">
        <f>E6/E5</f>
        <v>0.359613428280773</v>
      </c>
      <c r="F7" s="15">
        <f>F6/F5</f>
        <v>0.927920374327212</v>
      </c>
      <c r="G7" s="15">
        <f>G6/G5</f>
        <v>0.581656804733728</v>
      </c>
      <c r="H7" s="15">
        <f>H6/H5</f>
        <v>0.781085814360771</v>
      </c>
    </row>
    <row r="8" ht="27.75" customHeight="1" spans="1:8">
      <c r="A8" s="14" t="s">
        <v>183</v>
      </c>
      <c r="B8" s="16">
        <f>SUM(C8:H8)</f>
        <v>134726</v>
      </c>
      <c r="C8" s="13">
        <v>87795</v>
      </c>
      <c r="D8" s="13">
        <v>16321</v>
      </c>
      <c r="E8" s="13">
        <v>1049</v>
      </c>
      <c r="F8" s="13">
        <v>25277</v>
      </c>
      <c r="G8" s="13">
        <v>3106</v>
      </c>
      <c r="H8" s="13">
        <v>1178</v>
      </c>
    </row>
    <row r="9" ht="27.75" customHeight="1" spans="1:8">
      <c r="A9" s="17" t="s">
        <v>184</v>
      </c>
      <c r="B9" s="15">
        <f t="shared" ref="B9:H9" si="2">(B6-B8)/B8</f>
        <v>0.0832875614209581</v>
      </c>
      <c r="C9" s="15">
        <f>(C6-C8)/C8</f>
        <v>-0.016686599464662</v>
      </c>
      <c r="D9" s="15">
        <f>(D6-D8)/D8</f>
        <v>0.184486244715397</v>
      </c>
      <c r="E9" s="15">
        <f>(E6-E8)/E8</f>
        <v>-0.32602478551001</v>
      </c>
      <c r="F9" s="15">
        <f>(F6-F8)/F8</f>
        <v>0.357281322941805</v>
      </c>
      <c r="G9" s="15">
        <f>(G6-G8)/G8</f>
        <v>0.265936896329684</v>
      </c>
      <c r="H9" s="15">
        <f>(H6-H8)/H8</f>
        <v>0.135823429541596</v>
      </c>
    </row>
    <row r="10" ht="27.75" customHeight="1" spans="1:8">
      <c r="A10" s="17" t="s">
        <v>185</v>
      </c>
      <c r="B10" s="16"/>
      <c r="C10" s="18"/>
      <c r="D10" s="18"/>
      <c r="E10" s="18"/>
      <c r="F10" s="18"/>
      <c r="G10" s="18"/>
      <c r="H10" s="18"/>
    </row>
    <row r="11" ht="27.75" customHeight="1" spans="1:8">
      <c r="A11" s="9" t="s">
        <v>186</v>
      </c>
      <c r="B11" s="10">
        <f t="shared" ref="B11:B14" si="3">SUM(C11:H11)</f>
        <v>228993</v>
      </c>
      <c r="C11" s="19">
        <v>145119</v>
      </c>
      <c r="D11" s="19">
        <v>40924</v>
      </c>
      <c r="E11" s="19">
        <v>1817</v>
      </c>
      <c r="F11" s="19">
        <v>32882</v>
      </c>
      <c r="G11" s="19">
        <v>5939</v>
      </c>
      <c r="H11" s="19">
        <v>2312</v>
      </c>
    </row>
    <row r="12" ht="27.75" customHeight="1" spans="1:8">
      <c r="A12" s="12" t="s">
        <v>187</v>
      </c>
      <c r="B12" s="13">
        <f>SUM(C12:H12)</f>
        <v>106203</v>
      </c>
      <c r="C12" s="13">
        <v>68480</v>
      </c>
      <c r="D12" s="13">
        <v>21077</v>
      </c>
      <c r="E12" s="13">
        <v>572</v>
      </c>
      <c r="F12" s="13">
        <v>12152</v>
      </c>
      <c r="G12" s="13">
        <v>2694</v>
      </c>
      <c r="H12" s="13">
        <v>1228</v>
      </c>
    </row>
    <row r="13" ht="27.75" customHeight="1" spans="1:8">
      <c r="A13" s="14" t="s">
        <v>182</v>
      </c>
      <c r="B13" s="15">
        <f t="shared" ref="B13:H13" si="4">B12/B11</f>
        <v>0.463782735716812</v>
      </c>
      <c r="C13" s="15">
        <f>C12/C11</f>
        <v>0.471888587986411</v>
      </c>
      <c r="D13" s="15">
        <f>D12/D11</f>
        <v>0.515027856514515</v>
      </c>
      <c r="E13" s="15">
        <f>E12/E11</f>
        <v>0.314804623004953</v>
      </c>
      <c r="F13" s="15">
        <f>F12/F11</f>
        <v>0.369563895140198</v>
      </c>
      <c r="G13" s="15">
        <f>G12/G11</f>
        <v>0.453611719144637</v>
      </c>
      <c r="H13" s="15">
        <f>H12/H11</f>
        <v>0.531141868512111</v>
      </c>
    </row>
    <row r="14" ht="27.75" customHeight="1" spans="1:8">
      <c r="A14" s="14" t="s">
        <v>183</v>
      </c>
      <c r="B14" s="16">
        <f>SUM(C14:H14)</f>
        <v>92580</v>
      </c>
      <c r="C14" s="13">
        <v>62313</v>
      </c>
      <c r="D14" s="13">
        <v>16177</v>
      </c>
      <c r="E14" s="13">
        <v>480</v>
      </c>
      <c r="F14" s="13">
        <v>10528</v>
      </c>
      <c r="G14" s="13">
        <v>2251</v>
      </c>
      <c r="H14" s="13">
        <v>831</v>
      </c>
    </row>
    <row r="15" ht="27.75" customHeight="1" spans="1:8">
      <c r="A15" s="17" t="s">
        <v>184</v>
      </c>
      <c r="B15" s="15">
        <f t="shared" ref="B15:H15" si="5">(B12-B14)/B14</f>
        <v>0.147148412184057</v>
      </c>
      <c r="C15" s="15">
        <f>(C12-C14)/C14</f>
        <v>0.0989681125928779</v>
      </c>
      <c r="D15" s="15">
        <f>(D12-D14)/D14</f>
        <v>0.302899177845089</v>
      </c>
      <c r="E15" s="15">
        <f>(E12-E14)/E14</f>
        <v>0.191666666666667</v>
      </c>
      <c r="F15" s="15">
        <f>(F12-F14)/F14</f>
        <v>0.154255319148936</v>
      </c>
      <c r="G15" s="15">
        <f>(G12-G14)/G14</f>
        <v>0.196801421590404</v>
      </c>
      <c r="H15" s="15">
        <f>(H12-H14)/H14</f>
        <v>0.477737665463297</v>
      </c>
    </row>
    <row r="16" ht="78" customHeight="1" spans="1:21">
      <c r="A16" s="20" t="s">
        <v>188</v>
      </c>
      <c r="B16" s="20"/>
      <c r="C16" s="20"/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</sheetData>
  <mergeCells count="2">
    <mergeCell ref="A1:H1"/>
    <mergeCell ref="A16:H16"/>
  </mergeCells>
  <printOptions horizontalCentered="1" verticalCentered="1"/>
  <pageMargins left="0.747916666666667" right="0.747916666666667" top="0.984027777777778" bottom="0.779166666666667" header="0.511805555555556" footer="0.511805555555556"/>
  <pageSetup paperSize="9" scale="92" orientation="landscape"/>
  <headerFooter alignWithMargins="0">
    <oddFooter>&amp;C&amp;"宋体,常规"第&amp;"Times New Roman,常规"9&amp;"宋体,常规"页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G29"/>
  <sheetViews>
    <sheetView showZeros="0" workbookViewId="0">
      <pane xSplit="1" ySplit="3" topLeftCell="B10" activePane="bottomRight" state="frozen"/>
      <selection/>
      <selection pane="topRight"/>
      <selection pane="bottomLeft"/>
      <selection pane="bottomRight" activeCell="A7" sqref="A7:H8"/>
    </sheetView>
  </sheetViews>
  <sheetFormatPr defaultColWidth="9" defaultRowHeight="14.25" outlineLevelCol="6"/>
  <cols>
    <col min="1" max="1" width="20.875" style="53" customWidth="1"/>
    <col min="2" max="3" width="11.5" style="54" customWidth="1"/>
    <col min="4" max="4" width="10.5" style="54" customWidth="1"/>
    <col min="5" max="5" width="14.5" style="54" customWidth="1"/>
    <col min="6" max="6" width="13.5" style="54" customWidth="1"/>
    <col min="7" max="8" width="9" style="53" hidden="1" customWidth="1"/>
    <col min="9" max="16384" width="9" style="53"/>
  </cols>
  <sheetData>
    <row r="1" ht="38.25" customHeight="1" spans="1:6">
      <c r="A1" s="92" t="s">
        <v>47</v>
      </c>
      <c r="B1" s="93"/>
      <c r="C1" s="83"/>
      <c r="D1" s="83"/>
      <c r="E1" s="83"/>
      <c r="F1" s="83"/>
    </row>
    <row r="2" ht="24" customHeight="1" spans="1:6">
      <c r="A2" s="74"/>
      <c r="B2" s="118"/>
      <c r="F2" s="119" t="s">
        <v>48</v>
      </c>
    </row>
    <row r="3" ht="37.5" customHeight="1" spans="1:6">
      <c r="A3" s="86" t="s">
        <v>49</v>
      </c>
      <c r="B3" s="60" t="s">
        <v>3</v>
      </c>
      <c r="C3" s="60" t="s">
        <v>4</v>
      </c>
      <c r="D3" s="60" t="s">
        <v>5</v>
      </c>
      <c r="E3" s="60" t="s">
        <v>6</v>
      </c>
      <c r="F3" s="61" t="s">
        <v>7</v>
      </c>
    </row>
    <row r="4" s="81" customFormat="1" ht="24.95" customHeight="1" spans="1:7">
      <c r="A4" s="87" t="s">
        <v>50</v>
      </c>
      <c r="B4" s="100">
        <v>338533</v>
      </c>
      <c r="C4" s="111">
        <v>423407</v>
      </c>
      <c r="D4" s="65">
        <f>C4/B4*100</f>
        <v>125.071115666715</v>
      </c>
      <c r="E4" s="111">
        <v>412230</v>
      </c>
      <c r="F4" s="65">
        <f t="shared" ref="F4:F27" si="0">(C4-E4)/E4*100</f>
        <v>2.71135045969483</v>
      </c>
      <c r="G4" s="81">
        <f>+C4-E4</f>
        <v>11177</v>
      </c>
    </row>
    <row r="5" s="81" customFormat="1" ht="24.95" customHeight="1" spans="1:6">
      <c r="A5" s="87" t="s">
        <v>51</v>
      </c>
      <c r="B5" s="100">
        <v>0</v>
      </c>
      <c r="C5" s="111">
        <v>0</v>
      </c>
      <c r="D5" s="65"/>
      <c r="E5" s="111">
        <v>0</v>
      </c>
      <c r="F5" s="65"/>
    </row>
    <row r="6" s="81" customFormat="1" ht="24.95" customHeight="1" spans="1:6">
      <c r="A6" s="87" t="s">
        <v>52</v>
      </c>
      <c r="B6" s="100">
        <v>3659</v>
      </c>
      <c r="C6" s="111">
        <v>1754</v>
      </c>
      <c r="D6" s="65">
        <f t="shared" ref="D6:D27" si="1">C6/B6*100</f>
        <v>47.9365946980049</v>
      </c>
      <c r="E6" s="111">
        <v>1023</v>
      </c>
      <c r="F6" s="65">
        <f t="shared" ref="F6:F19" si="2">(C6-E6)/E6*100</f>
        <v>71.4565004887586</v>
      </c>
    </row>
    <row r="7" s="81" customFormat="1" ht="24.95" customHeight="1" spans="1:6">
      <c r="A7" s="87" t="s">
        <v>53</v>
      </c>
      <c r="B7" s="100">
        <v>136340</v>
      </c>
      <c r="C7" s="111">
        <v>107459</v>
      </c>
      <c r="D7" s="65">
        <f>C7/B7*100</f>
        <v>78.8169282675664</v>
      </c>
      <c r="E7" s="111">
        <v>101632</v>
      </c>
      <c r="F7" s="65">
        <f>(C7-E7)/E7*100</f>
        <v>5.73343041561713</v>
      </c>
    </row>
    <row r="8" s="81" customFormat="1" ht="24.95" customHeight="1" spans="1:6">
      <c r="A8" s="87" t="s">
        <v>54</v>
      </c>
      <c r="B8" s="100">
        <v>533017</v>
      </c>
      <c r="C8" s="111">
        <v>454050</v>
      </c>
      <c r="D8" s="65">
        <f>C8/B8*100</f>
        <v>85.1849002939869</v>
      </c>
      <c r="E8" s="111">
        <v>403788</v>
      </c>
      <c r="F8" s="65">
        <f>(C8-E8)/E8*100</f>
        <v>12.4476210288567</v>
      </c>
    </row>
    <row r="9" s="81" customFormat="1" ht="24.95" customHeight="1" spans="1:6">
      <c r="A9" s="87" t="s">
        <v>55</v>
      </c>
      <c r="B9" s="100">
        <v>18638</v>
      </c>
      <c r="C9" s="111">
        <v>24181</v>
      </c>
      <c r="D9" s="65">
        <f>C9/B9*100</f>
        <v>129.740315484494</v>
      </c>
      <c r="E9" s="111">
        <v>16360</v>
      </c>
      <c r="F9" s="65">
        <f>(C9-E9)/E9*100</f>
        <v>47.8056234718826</v>
      </c>
    </row>
    <row r="10" s="81" customFormat="1" ht="24.95" customHeight="1" spans="1:6">
      <c r="A10" s="87" t="s">
        <v>56</v>
      </c>
      <c r="B10" s="100">
        <v>53179</v>
      </c>
      <c r="C10" s="111">
        <v>38365</v>
      </c>
      <c r="D10" s="65">
        <f>C10/B10*100</f>
        <v>72.1431392090863</v>
      </c>
      <c r="E10" s="111">
        <v>49791</v>
      </c>
      <c r="F10" s="65">
        <f>(C10-E10)/E10*100</f>
        <v>-22.9479223152779</v>
      </c>
    </row>
    <row r="11" s="81" customFormat="1" ht="24.95" customHeight="1" spans="1:6">
      <c r="A11" s="87" t="s">
        <v>57</v>
      </c>
      <c r="B11" s="100">
        <v>575023</v>
      </c>
      <c r="C11" s="111">
        <v>534443</v>
      </c>
      <c r="D11" s="65">
        <f>C11/B11*100</f>
        <v>92.942890980013</v>
      </c>
      <c r="E11" s="111">
        <v>525762</v>
      </c>
      <c r="F11" s="65">
        <f>(C11-E11)/E11*100</f>
        <v>1.65112731616207</v>
      </c>
    </row>
    <row r="12" s="81" customFormat="1" ht="24.95" customHeight="1" spans="1:7">
      <c r="A12" s="87" t="s">
        <v>58</v>
      </c>
      <c r="B12" s="100">
        <v>343580</v>
      </c>
      <c r="C12" s="111">
        <v>316813</v>
      </c>
      <c r="D12" s="65">
        <f>C12/B12*100</f>
        <v>92.2093835496828</v>
      </c>
      <c r="E12" s="111">
        <v>275802</v>
      </c>
      <c r="F12" s="65">
        <f>(C12-E12)/E12*100</f>
        <v>14.8697253827021</v>
      </c>
      <c r="G12" s="81">
        <f t="shared" ref="G12:G16" si="3">+C12-E12</f>
        <v>41011</v>
      </c>
    </row>
    <row r="13" s="81" customFormat="1" ht="24.95" customHeight="1" spans="1:7">
      <c r="A13" s="87" t="s">
        <v>59</v>
      </c>
      <c r="B13" s="100">
        <v>61776</v>
      </c>
      <c r="C13" s="111">
        <v>47291</v>
      </c>
      <c r="D13" s="65">
        <f>C13/B13*100</f>
        <v>76.5523828023828</v>
      </c>
      <c r="E13" s="111">
        <v>28661</v>
      </c>
      <c r="F13" s="65">
        <f>(C13-E13)/E13*100</f>
        <v>65.001221171627</v>
      </c>
      <c r="G13" s="81">
        <f>+C13-E13</f>
        <v>18630</v>
      </c>
    </row>
    <row r="14" s="81" customFormat="1" ht="24.95" customHeight="1" spans="1:7">
      <c r="A14" s="87" t="s">
        <v>60</v>
      </c>
      <c r="B14" s="100">
        <v>118065</v>
      </c>
      <c r="C14" s="111">
        <v>120846</v>
      </c>
      <c r="D14" s="65">
        <f>C14/B14*100</f>
        <v>102.355482149663</v>
      </c>
      <c r="E14" s="111">
        <v>81003</v>
      </c>
      <c r="F14" s="65">
        <f>(C14-E14)/E14*100</f>
        <v>49.1870671456613</v>
      </c>
      <c r="G14" s="81">
        <f>+C14-E14</f>
        <v>39843</v>
      </c>
    </row>
    <row r="15" s="81" customFormat="1" ht="24.95" customHeight="1" spans="1:7">
      <c r="A15" s="87" t="s">
        <v>61</v>
      </c>
      <c r="B15" s="100">
        <v>361125</v>
      </c>
      <c r="C15" s="111">
        <v>144878</v>
      </c>
      <c r="D15" s="65">
        <f>C15/B15*100</f>
        <v>40.1185185185185</v>
      </c>
      <c r="E15" s="111">
        <v>115700</v>
      </c>
      <c r="F15" s="65">
        <f>(C15-E15)/E15*100</f>
        <v>25.218668971478</v>
      </c>
      <c r="G15" s="81">
        <f>+C15-E15</f>
        <v>29178</v>
      </c>
    </row>
    <row r="16" s="81" customFormat="1" ht="24.95" customHeight="1" spans="1:7">
      <c r="A16" s="87" t="s">
        <v>62</v>
      </c>
      <c r="B16" s="100">
        <v>102230</v>
      </c>
      <c r="C16" s="111">
        <v>59447</v>
      </c>
      <c r="D16" s="65">
        <f>C16/B16*100</f>
        <v>58.1502494375428</v>
      </c>
      <c r="E16" s="111">
        <v>57966</v>
      </c>
      <c r="F16" s="65">
        <f>(C16-E16)/E16*100</f>
        <v>2.55494600282924</v>
      </c>
      <c r="G16" s="81">
        <f>+C16-E16</f>
        <v>1481</v>
      </c>
    </row>
    <row r="17" s="81" customFormat="1" ht="24.95" customHeight="1" spans="1:6">
      <c r="A17" s="87" t="s">
        <v>63</v>
      </c>
      <c r="B17" s="100">
        <v>55075</v>
      </c>
      <c r="C17" s="111">
        <v>10340</v>
      </c>
      <c r="D17" s="65">
        <f>C17/B17*100</f>
        <v>18.7743985474353</v>
      </c>
      <c r="E17" s="111">
        <v>38655</v>
      </c>
      <c r="F17" s="65">
        <f>(C17-E17)/E17*100</f>
        <v>-73.2505497348338</v>
      </c>
    </row>
    <row r="18" s="81" customFormat="1" ht="24.95" customHeight="1" spans="1:7">
      <c r="A18" s="87" t="s">
        <v>64</v>
      </c>
      <c r="B18" s="100">
        <v>9024</v>
      </c>
      <c r="C18" s="111">
        <v>6357</v>
      </c>
      <c r="D18" s="65">
        <f>C18/B18*100</f>
        <v>70.4454787234042</v>
      </c>
      <c r="E18" s="111">
        <v>7838</v>
      </c>
      <c r="F18" s="65">
        <f>(C18-E18)/E18*100</f>
        <v>-18.8951263077316</v>
      </c>
      <c r="G18" s="81">
        <f>+C18-E18</f>
        <v>-1481</v>
      </c>
    </row>
    <row r="19" s="81" customFormat="1" ht="24.95" customHeight="1" spans="1:6">
      <c r="A19" s="87" t="s">
        <v>65</v>
      </c>
      <c r="B19" s="100">
        <v>183</v>
      </c>
      <c r="C19" s="111">
        <v>39</v>
      </c>
      <c r="D19" s="65">
        <f>C19/B19*100</f>
        <v>21.3114754098361</v>
      </c>
      <c r="E19" s="111">
        <v>80</v>
      </c>
      <c r="F19" s="65">
        <f>(C19-E19)/E19*100</f>
        <v>-51.25</v>
      </c>
    </row>
    <row r="20" s="81" customFormat="1" ht="24.95" customHeight="1" spans="1:6">
      <c r="A20" s="87" t="s">
        <v>66</v>
      </c>
      <c r="B20" s="100">
        <v>0</v>
      </c>
      <c r="C20" s="111">
        <v>0</v>
      </c>
      <c r="D20" s="65"/>
      <c r="E20" s="111">
        <v>0</v>
      </c>
      <c r="F20" s="65"/>
    </row>
    <row r="21" s="81" customFormat="1" ht="24.95" customHeight="1" spans="1:6">
      <c r="A21" s="87" t="s">
        <v>67</v>
      </c>
      <c r="B21" s="100">
        <v>21661</v>
      </c>
      <c r="C21" s="111">
        <v>11042</v>
      </c>
      <c r="D21" s="65">
        <f t="shared" ref="D21:D23" si="4">C21/B21*100</f>
        <v>50.9764092147177</v>
      </c>
      <c r="E21" s="111">
        <v>9154</v>
      </c>
      <c r="F21" s="65">
        <f t="shared" ref="F21:F23" si="5">(C21-E21)/E21*100</f>
        <v>20.6248634476731</v>
      </c>
    </row>
    <row r="22" s="81" customFormat="1" ht="24.95" customHeight="1" spans="1:6">
      <c r="A22" s="87" t="s">
        <v>68</v>
      </c>
      <c r="B22" s="100">
        <v>158571</v>
      </c>
      <c r="C22" s="111">
        <v>49220</v>
      </c>
      <c r="D22" s="65">
        <f>C22/B22*100</f>
        <v>31.0397235307843</v>
      </c>
      <c r="E22" s="111">
        <v>35215</v>
      </c>
      <c r="F22" s="65">
        <f>(C22-E22)/E22*100</f>
        <v>39.7699843816555</v>
      </c>
    </row>
    <row r="23" s="81" customFormat="1" ht="24.95" customHeight="1" spans="1:6">
      <c r="A23" s="87" t="s">
        <v>69</v>
      </c>
      <c r="B23" s="100">
        <v>5294</v>
      </c>
      <c r="C23" s="111">
        <v>1878</v>
      </c>
      <c r="D23" s="65">
        <f>C23/B23*100</f>
        <v>35.4741216471477</v>
      </c>
      <c r="E23" s="111">
        <v>2734</v>
      </c>
      <c r="F23" s="65">
        <f>(C23-E23)/E23*100</f>
        <v>-31.3094367227506</v>
      </c>
    </row>
    <row r="24" s="81" customFormat="1" ht="24.95" customHeight="1" spans="1:6">
      <c r="A24" s="120" t="s">
        <v>70</v>
      </c>
      <c r="B24" s="100">
        <v>32300</v>
      </c>
      <c r="C24" s="111">
        <v>0</v>
      </c>
      <c r="D24" s="65"/>
      <c r="E24" s="111"/>
      <c r="F24" s="65"/>
    </row>
    <row r="25" s="81" customFormat="1" ht="24.95" customHeight="1" spans="1:6">
      <c r="A25" s="87" t="s">
        <v>71</v>
      </c>
      <c r="B25" s="100">
        <v>61454</v>
      </c>
      <c r="C25" s="111">
        <v>31897</v>
      </c>
      <c r="D25" s="65">
        <f t="shared" ref="D25:D27" si="6">C25/B25*100</f>
        <v>51.9038630520389</v>
      </c>
      <c r="E25" s="111">
        <v>9525</v>
      </c>
      <c r="F25" s="65">
        <f t="shared" ref="F25:F27" si="7">(C25-E25)/E25*100</f>
        <v>234.876640419948</v>
      </c>
    </row>
    <row r="26" s="81" customFormat="1" ht="24.95" customHeight="1" spans="1:6">
      <c r="A26" s="87" t="s">
        <v>72</v>
      </c>
      <c r="B26" s="100">
        <v>12259</v>
      </c>
      <c r="C26" s="111">
        <v>565</v>
      </c>
      <c r="D26" s="65">
        <f>C26/B26*100</f>
        <v>4.60885879761808</v>
      </c>
      <c r="E26" s="111">
        <v>4404</v>
      </c>
      <c r="F26" s="65">
        <f>(C26-E26)/E26*100</f>
        <v>-87.1707538601272</v>
      </c>
    </row>
    <row r="27" s="81" customFormat="1" ht="24.95" customHeight="1" spans="1:6">
      <c r="A27" s="89" t="s">
        <v>73</v>
      </c>
      <c r="B27" s="100">
        <f>SUM(B4:B26)</f>
        <v>3000986</v>
      </c>
      <c r="C27" s="100">
        <f>SUM(C4:C26)</f>
        <v>2384272</v>
      </c>
      <c r="D27" s="65">
        <f>C27/B27*100</f>
        <v>79.4496208912671</v>
      </c>
      <c r="E27" s="100">
        <f>SUM(E4:E26)</f>
        <v>2177323</v>
      </c>
      <c r="F27" s="65">
        <f>(C27-E27)/E27*100</f>
        <v>9.50474504701415</v>
      </c>
    </row>
    <row r="28" s="81" customFormat="1" ht="25.5" customHeight="1" spans="1:6">
      <c r="A28" s="121"/>
      <c r="B28" s="122"/>
      <c r="C28" s="122"/>
      <c r="D28" s="122"/>
      <c r="E28" s="122"/>
      <c r="F28" s="122"/>
    </row>
    <row r="29" ht="27" customHeight="1" spans="1:6">
      <c r="A29" s="123"/>
      <c r="B29"/>
      <c r="C29"/>
      <c r="D29"/>
      <c r="E29"/>
      <c r="F29"/>
    </row>
  </sheetData>
  <mergeCells count="1">
    <mergeCell ref="A29:F29"/>
  </mergeCells>
  <printOptions horizontalCentered="1" verticalCentered="1"/>
  <pageMargins left="0.590277777777778" right="0.488888888888889" top="1.14166666666667" bottom="0.865277777777778" header="0.590277777777778" footer="0.590277777777778"/>
  <pageSetup paperSize="9" firstPageNumber="2" orientation="portrait" useFirstPageNumber="1"/>
  <headerFooter alignWithMargins="0">
    <oddFooter>&amp;C&amp;"宋体,常规"第&amp;"Times New Roman,常规" 2&amp;"宋体,常规"页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H14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A7" sqref="A7:H8"/>
    </sheetView>
  </sheetViews>
  <sheetFormatPr defaultColWidth="9" defaultRowHeight="14.25" outlineLevelCol="7"/>
  <cols>
    <col min="1" max="1" width="24.125" style="53" customWidth="1"/>
    <col min="2" max="2" width="11" style="53" customWidth="1"/>
    <col min="3" max="3" width="11.375" style="53" customWidth="1"/>
    <col min="4" max="4" width="10" style="53" customWidth="1"/>
    <col min="5" max="5" width="9.625" style="53" customWidth="1"/>
    <col min="6" max="6" width="11.75" style="53" customWidth="1"/>
    <col min="7" max="16384" width="9" style="53"/>
  </cols>
  <sheetData>
    <row r="1" ht="45" customHeight="1" spans="1:6">
      <c r="A1" s="55" t="s">
        <v>74</v>
      </c>
      <c r="B1" s="55"/>
      <c r="C1" s="55"/>
      <c r="D1" s="55"/>
      <c r="E1" s="55"/>
      <c r="F1" s="55"/>
    </row>
    <row r="2" ht="30.75" customHeight="1" spans="1:6">
      <c r="A2" s="56"/>
      <c r="B2" s="56"/>
      <c r="C2" s="56"/>
      <c r="D2" s="76" t="s">
        <v>1</v>
      </c>
      <c r="E2" s="76"/>
      <c r="F2" s="76"/>
    </row>
    <row r="3" ht="45" customHeight="1" spans="1:6">
      <c r="A3" s="59" t="s">
        <v>75</v>
      </c>
      <c r="B3" s="115" t="s">
        <v>3</v>
      </c>
      <c r="C3" s="115" t="s">
        <v>4</v>
      </c>
      <c r="D3" s="115" t="s">
        <v>5</v>
      </c>
      <c r="E3" s="115" t="s">
        <v>6</v>
      </c>
      <c r="F3" s="77" t="s">
        <v>7</v>
      </c>
    </row>
    <row r="4" ht="45" customHeight="1" spans="1:6">
      <c r="A4" s="63" t="s">
        <v>76</v>
      </c>
      <c r="B4" s="115">
        <v>0</v>
      </c>
      <c r="C4" s="115">
        <v>0</v>
      </c>
      <c r="D4" s="34">
        <v>0</v>
      </c>
      <c r="E4" s="115">
        <v>536</v>
      </c>
      <c r="F4" s="78">
        <f t="shared" ref="F4:F9" si="0">+(C4-E4)/E4*100</f>
        <v>-100</v>
      </c>
    </row>
    <row r="5" ht="39" customHeight="1" spans="1:6">
      <c r="A5" s="63" t="s">
        <v>77</v>
      </c>
      <c r="B5" s="116">
        <v>487670</v>
      </c>
      <c r="C5" s="116">
        <v>346710</v>
      </c>
      <c r="D5" s="34">
        <f t="shared" ref="D5:D13" si="1">+C5/B5*100</f>
        <v>71.0952078249636</v>
      </c>
      <c r="E5" s="116">
        <v>167551</v>
      </c>
      <c r="F5" s="78">
        <f>+(C5-E5)/E5*100</f>
        <v>106.928039820711</v>
      </c>
    </row>
    <row r="6" ht="39" customHeight="1" spans="1:6">
      <c r="A6" s="79" t="s">
        <v>78</v>
      </c>
      <c r="B6" s="116">
        <v>20408</v>
      </c>
      <c r="C6" s="116">
        <v>5388</v>
      </c>
      <c r="D6" s="34">
        <f>+C6/B6*100</f>
        <v>26.4014112112897</v>
      </c>
      <c r="E6" s="116">
        <v>1092</v>
      </c>
      <c r="F6" s="78">
        <f>+(C6-E6)/E6*100</f>
        <v>393.406593406593</v>
      </c>
    </row>
    <row r="7" ht="39" customHeight="1" spans="1:6">
      <c r="A7" s="80" t="s">
        <v>79</v>
      </c>
      <c r="B7" s="116">
        <v>2850</v>
      </c>
      <c r="C7" s="116">
        <v>761</v>
      </c>
      <c r="D7" s="34">
        <f>+C7/B7*100</f>
        <v>26.7017543859649</v>
      </c>
      <c r="E7" s="116">
        <v>279</v>
      </c>
      <c r="F7" s="78">
        <f>+(C7-E7)/E7*100</f>
        <v>172.759856630824</v>
      </c>
    </row>
    <row r="8" ht="39" customHeight="1" spans="1:6">
      <c r="A8" s="80" t="s">
        <v>80</v>
      </c>
      <c r="B8" s="116">
        <v>0</v>
      </c>
      <c r="C8" s="116">
        <v>0</v>
      </c>
      <c r="D8" s="34">
        <v>0</v>
      </c>
      <c r="E8" s="116">
        <v>530</v>
      </c>
      <c r="F8" s="78">
        <f>+(C8-E8)/E8*100</f>
        <v>-100</v>
      </c>
    </row>
    <row r="9" ht="39" customHeight="1" spans="1:6">
      <c r="A9" s="79" t="s">
        <v>81</v>
      </c>
      <c r="B9" s="116">
        <v>10170</v>
      </c>
      <c r="C9" s="116">
        <v>10091</v>
      </c>
      <c r="D9" s="34">
        <f t="shared" ref="D9:D13" si="2">+C9/B9*100</f>
        <v>99.2232055063913</v>
      </c>
      <c r="E9" s="116">
        <v>2234</v>
      </c>
      <c r="F9" s="78">
        <f>+(C9-E9)/E9*100</f>
        <v>351.700984780662</v>
      </c>
    </row>
    <row r="10" ht="39" customHeight="1" spans="1:6">
      <c r="A10" s="63" t="s">
        <v>82</v>
      </c>
      <c r="B10" s="116">
        <v>60</v>
      </c>
      <c r="C10" s="116">
        <v>2</v>
      </c>
      <c r="D10" s="34">
        <f>+C10/B10*100</f>
        <v>3.33333333333333</v>
      </c>
      <c r="E10" s="116">
        <v>36</v>
      </c>
      <c r="F10" s="78"/>
    </row>
    <row r="11" ht="39" customHeight="1" spans="1:6">
      <c r="A11" s="66" t="s">
        <v>83</v>
      </c>
      <c r="B11" s="116">
        <v>4360</v>
      </c>
      <c r="C11" s="116">
        <v>1724</v>
      </c>
      <c r="D11" s="34">
        <f>+C11/B11*100</f>
        <v>39.5412844036697</v>
      </c>
      <c r="E11" s="116">
        <v>1137</v>
      </c>
      <c r="F11" s="78">
        <f>+(C11-E11)/E11*100</f>
        <v>51.6270888302551</v>
      </c>
    </row>
    <row r="12" ht="39" customHeight="1" spans="1:6">
      <c r="A12" s="66" t="s">
        <v>84</v>
      </c>
      <c r="B12" s="116">
        <v>1024</v>
      </c>
      <c r="C12" s="116">
        <v>72022</v>
      </c>
      <c r="D12" s="34">
        <f>+C12/B12*100</f>
        <v>7033.3984375</v>
      </c>
      <c r="E12" s="116">
        <v>711</v>
      </c>
      <c r="F12" s="78"/>
    </row>
    <row r="13" ht="39" customHeight="1" spans="1:8">
      <c r="A13" s="73" t="s">
        <v>73</v>
      </c>
      <c r="B13" s="116">
        <f>SUM(B4:B12)</f>
        <v>526542</v>
      </c>
      <c r="C13" s="116">
        <f>SUM(C4:C12)</f>
        <v>436698</v>
      </c>
      <c r="D13" s="34">
        <f>+C13/B13*100</f>
        <v>82.9369736887086</v>
      </c>
      <c r="E13" s="116">
        <f>SUM(E4:E12)</f>
        <v>174106</v>
      </c>
      <c r="F13" s="78">
        <f>+(C13-E13)/E13*100</f>
        <v>150.823061812919</v>
      </c>
      <c r="H13" s="117"/>
    </row>
    <row r="14" ht="87.75" hidden="1" customHeight="1" spans="1:6">
      <c r="A14" s="113"/>
      <c r="B14" s="114"/>
      <c r="C14" s="114"/>
      <c r="D14" s="114"/>
      <c r="E14" s="114"/>
      <c r="F14" s="114"/>
    </row>
  </sheetData>
  <mergeCells count="3">
    <mergeCell ref="A1:F1"/>
    <mergeCell ref="D2:F2"/>
    <mergeCell ref="A14:F14"/>
  </mergeCells>
  <printOptions horizontalCentered="1"/>
  <pageMargins left="0.786805555555556" right="0.747916666666667" top="1.10902777777778" bottom="0.919444444444445" header="0.510416666666667" footer="0.588888888888889"/>
  <pageSetup paperSize="9" firstPageNumber="5" orientation="portrait" useFirstPageNumber="1"/>
  <headerFooter alignWithMargins="0">
    <oddFooter>&amp;C&amp;"宋体,常规"第&amp;"Times New Roman,常规" 3 &amp;"宋体,常规"页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H38"/>
  <sheetViews>
    <sheetView showZeros="0" workbookViewId="0">
      <pane xSplit="1" ySplit="3" topLeftCell="B13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 outlineLevelCol="7"/>
  <cols>
    <col min="1" max="1" width="32.125" style="53" customWidth="1"/>
    <col min="2" max="2" width="9.625" style="54" customWidth="1"/>
    <col min="3" max="3" width="8.375" style="54" customWidth="1"/>
    <col min="4" max="4" width="9.5" style="54" customWidth="1"/>
    <col min="5" max="5" width="9.625" style="54" customWidth="1"/>
    <col min="6" max="6" width="9.625" style="53" customWidth="1"/>
    <col min="7" max="7" width="9" style="53"/>
    <col min="8" max="8" width="9" style="53" hidden="1" customWidth="1"/>
    <col min="9" max="16384" width="9" style="53"/>
  </cols>
  <sheetData>
    <row r="1" ht="36" customHeight="1" spans="1:6">
      <c r="A1" s="55" t="s">
        <v>85</v>
      </c>
      <c r="B1" s="55"/>
      <c r="C1" s="55"/>
      <c r="D1" s="55"/>
      <c r="E1" s="55"/>
      <c r="F1" s="55"/>
    </row>
    <row r="2" ht="17.25" customHeight="1" spans="1:6">
      <c r="A2" s="56"/>
      <c r="B2" s="57"/>
      <c r="C2" s="57"/>
      <c r="D2" s="76" t="s">
        <v>1</v>
      </c>
      <c r="E2" s="76"/>
      <c r="F2" s="76"/>
    </row>
    <row r="3" ht="29.25" customHeight="1" spans="1:6">
      <c r="A3" s="59" t="s">
        <v>75</v>
      </c>
      <c r="B3" s="60" t="s">
        <v>86</v>
      </c>
      <c r="C3" s="60" t="s">
        <v>4</v>
      </c>
      <c r="D3" s="60" t="s">
        <v>5</v>
      </c>
      <c r="E3" s="60" t="s">
        <v>6</v>
      </c>
      <c r="F3" s="77" t="s">
        <v>7</v>
      </c>
    </row>
    <row r="4" ht="21.75" customHeight="1" spans="1:6">
      <c r="A4" s="62" t="s">
        <v>87</v>
      </c>
      <c r="B4" s="60">
        <f>+B5</f>
        <v>425</v>
      </c>
      <c r="C4" s="60">
        <f>+C5</f>
        <v>26</v>
      </c>
      <c r="D4" s="65">
        <f t="shared" ref="D4:D36" si="0">C4/B4*100</f>
        <v>6.11764705882353</v>
      </c>
      <c r="E4" s="60">
        <f>+E5</f>
        <v>140</v>
      </c>
      <c r="F4" s="34"/>
    </row>
    <row r="5" ht="21.75" customHeight="1" spans="1:6">
      <c r="A5" s="62" t="s">
        <v>88</v>
      </c>
      <c r="B5" s="60">
        <v>425</v>
      </c>
      <c r="C5" s="60">
        <v>26</v>
      </c>
      <c r="D5" s="65">
        <f>C5/B5*100</f>
        <v>6.11764705882353</v>
      </c>
      <c r="E5" s="60">
        <v>140</v>
      </c>
      <c r="F5" s="34"/>
    </row>
    <row r="6" ht="21.75" customHeight="1" spans="1:6">
      <c r="A6" s="63" t="s">
        <v>89</v>
      </c>
      <c r="B6" s="64">
        <f>+B7+B8</f>
        <v>2757</v>
      </c>
      <c r="C6" s="64">
        <f>+C7+C8</f>
        <v>7762</v>
      </c>
      <c r="D6" s="65">
        <f>C6/B6*100</f>
        <v>281.537903518317</v>
      </c>
      <c r="E6" s="64">
        <f>+E7+E8</f>
        <v>11146</v>
      </c>
      <c r="F6" s="34">
        <f t="shared" ref="F6:F36" si="1">(C6-E6)/E6*100</f>
        <v>-30.3606675040373</v>
      </c>
    </row>
    <row r="7" ht="21.75" customHeight="1" spans="1:6">
      <c r="A7" s="66" t="s">
        <v>90</v>
      </c>
      <c r="B7" s="64">
        <v>2732</v>
      </c>
      <c r="C7" s="64">
        <v>7679</v>
      </c>
      <c r="D7" s="65">
        <f>C7/B7*100</f>
        <v>281.076134699854</v>
      </c>
      <c r="E7" s="64">
        <v>11146</v>
      </c>
      <c r="F7" s="34">
        <f>(C7-E7)/E7*100</f>
        <v>-31.1053292661044</v>
      </c>
    </row>
    <row r="8" ht="21.75" customHeight="1" spans="1:6">
      <c r="A8" s="66" t="s">
        <v>91</v>
      </c>
      <c r="B8" s="64">
        <v>25</v>
      </c>
      <c r="C8" s="64">
        <v>83</v>
      </c>
      <c r="D8" s="65">
        <f>C8/B8*100</f>
        <v>332</v>
      </c>
      <c r="E8" s="64">
        <v>0</v>
      </c>
      <c r="F8" s="34"/>
    </row>
    <row r="9" ht="21.75" customHeight="1" spans="1:6">
      <c r="A9" s="63" t="s">
        <v>92</v>
      </c>
      <c r="B9" s="64">
        <f>SUM(B10:B16)</f>
        <v>509983</v>
      </c>
      <c r="C9" s="64">
        <f>SUM(C10:C16)</f>
        <v>337149</v>
      </c>
      <c r="D9" s="65">
        <f>C9/B9*100</f>
        <v>66.1098507205142</v>
      </c>
      <c r="E9" s="64">
        <f>SUM(E10:E16)</f>
        <v>186379</v>
      </c>
      <c r="F9" s="34">
        <f t="shared" ref="F9:F12" si="2">(C9-E9)/E9*100</f>
        <v>80.8943067620279</v>
      </c>
    </row>
    <row r="10" ht="21.75" customHeight="1" spans="1:6">
      <c r="A10" s="66" t="s">
        <v>93</v>
      </c>
      <c r="B10" s="64">
        <f>479376+1000</f>
        <v>480376</v>
      </c>
      <c r="C10" s="64">
        <v>333783</v>
      </c>
      <c r="D10" s="65">
        <f>C10/B10*100</f>
        <v>69.483696104718</v>
      </c>
      <c r="E10" s="64">
        <v>164972</v>
      </c>
      <c r="F10" s="34">
        <f>(C10-E10)/E10*100</f>
        <v>102.327061561962</v>
      </c>
    </row>
    <row r="11" ht="21.75" customHeight="1" spans="1:6">
      <c r="A11" s="66" t="s">
        <v>94</v>
      </c>
      <c r="B11" s="64">
        <v>420</v>
      </c>
      <c r="C11" s="64">
        <v>0</v>
      </c>
      <c r="D11" s="65">
        <f>C11/B11*100</f>
        <v>0</v>
      </c>
      <c r="E11" s="64">
        <v>986</v>
      </c>
      <c r="F11" s="34">
        <f>(C11-E11)/E11*100</f>
        <v>-100</v>
      </c>
    </row>
    <row r="12" ht="21.75" customHeight="1" spans="1:6">
      <c r="A12" s="66" t="s">
        <v>95</v>
      </c>
      <c r="B12" s="64">
        <v>17108</v>
      </c>
      <c r="C12" s="64">
        <v>1898</v>
      </c>
      <c r="D12" s="65">
        <f>C12/B12*100</f>
        <v>11.0942249240122</v>
      </c>
      <c r="E12" s="64">
        <v>19723</v>
      </c>
      <c r="F12" s="34">
        <f>(C12-E12)/E12*100</f>
        <v>-90.3767175378999</v>
      </c>
    </row>
    <row r="13" ht="21.75" customHeight="1" spans="1:6">
      <c r="A13" s="66" t="s">
        <v>96</v>
      </c>
      <c r="B13" s="110">
        <v>1999</v>
      </c>
      <c r="C13" s="64">
        <v>386</v>
      </c>
      <c r="D13" s="65">
        <f>C13/B13*100</f>
        <v>19.3096548274137</v>
      </c>
      <c r="E13" s="64">
        <v>0</v>
      </c>
      <c r="F13" s="34"/>
    </row>
    <row r="14" ht="21.75" hidden="1" customHeight="1" spans="1:6">
      <c r="A14" s="66" t="s">
        <v>97</v>
      </c>
      <c r="B14" s="64">
        <v>0</v>
      </c>
      <c r="C14" s="64">
        <v>0</v>
      </c>
      <c r="D14" s="65">
        <v>0</v>
      </c>
      <c r="E14" s="64">
        <v>0</v>
      </c>
      <c r="F14" s="34"/>
    </row>
    <row r="15" ht="21.75" customHeight="1" spans="1:6">
      <c r="A15" s="66" t="s">
        <v>98</v>
      </c>
      <c r="B15" s="64">
        <v>5720</v>
      </c>
      <c r="C15" s="64">
        <v>678</v>
      </c>
      <c r="D15" s="65">
        <f t="shared" ref="D15:D17" si="3">C15/B15*100</f>
        <v>11.8531468531469</v>
      </c>
      <c r="E15" s="64">
        <v>368</v>
      </c>
      <c r="F15" s="34">
        <f t="shared" ref="F15:F17" si="4">(C15-E15)/E15*100</f>
        <v>84.2391304347826</v>
      </c>
    </row>
    <row r="16" ht="21.75" customHeight="1" spans="1:6">
      <c r="A16" s="66" t="s">
        <v>99</v>
      </c>
      <c r="B16" s="70">
        <v>4360</v>
      </c>
      <c r="C16" s="70">
        <v>404</v>
      </c>
      <c r="D16" s="65">
        <f>C16/B16*100</f>
        <v>9.26605504587156</v>
      </c>
      <c r="E16" s="70">
        <v>330</v>
      </c>
      <c r="F16" s="34">
        <f>(C16-E16)/E16*100</f>
        <v>22.4242424242424</v>
      </c>
    </row>
    <row r="17" ht="21.75" customHeight="1" spans="1:6">
      <c r="A17" s="63" t="s">
        <v>100</v>
      </c>
      <c r="B17" s="64">
        <f>+B18+B19+B20</f>
        <v>435</v>
      </c>
      <c r="C17" s="64">
        <f>+C18+C19+C20</f>
        <v>1467</v>
      </c>
      <c r="D17" s="65">
        <f>C17/B17*100</f>
        <v>337.241379310345</v>
      </c>
      <c r="E17" s="64">
        <f>+E18+E19+E20</f>
        <v>933</v>
      </c>
      <c r="F17" s="34">
        <f>(C17-E17)/E17*100</f>
        <v>57.2347266881029</v>
      </c>
    </row>
    <row r="18" ht="21.75" hidden="1" customHeight="1" spans="1:6">
      <c r="A18" s="63" t="s">
        <v>101</v>
      </c>
      <c r="B18" s="64">
        <v>0</v>
      </c>
      <c r="C18" s="64"/>
      <c r="D18" s="65">
        <v>0</v>
      </c>
      <c r="E18" s="64"/>
      <c r="F18" s="34"/>
    </row>
    <row r="19" ht="21.75" customHeight="1" spans="1:6">
      <c r="A19" s="66" t="s">
        <v>102</v>
      </c>
      <c r="B19" s="64">
        <v>435</v>
      </c>
      <c r="C19" s="64">
        <v>346</v>
      </c>
      <c r="D19" s="65">
        <f t="shared" ref="D19:D22" si="5">C19/B19*100</f>
        <v>79.5402298850575</v>
      </c>
      <c r="E19" s="64">
        <v>352</v>
      </c>
      <c r="F19" s="34">
        <f t="shared" ref="F19:F24" si="6">(C19-E19)/E19*100</f>
        <v>-1.70454545454545</v>
      </c>
    </row>
    <row r="20" ht="21.75" customHeight="1" spans="1:6">
      <c r="A20" s="66" t="s">
        <v>103</v>
      </c>
      <c r="B20" s="64">
        <v>0</v>
      </c>
      <c r="C20" s="64">
        <v>1121</v>
      </c>
      <c r="D20" s="65">
        <v>0</v>
      </c>
      <c r="E20" s="64">
        <v>581</v>
      </c>
      <c r="F20" s="34">
        <f>(C20-E20)/E20*100</f>
        <v>92.9432013769363</v>
      </c>
    </row>
    <row r="21" ht="21.75" customHeight="1" spans="1:6">
      <c r="A21" s="63" t="s">
        <v>104</v>
      </c>
      <c r="B21" s="111">
        <f>SUM(B22:B23)</f>
        <v>60</v>
      </c>
      <c r="C21" s="111">
        <f>+C22+C23</f>
        <v>9000</v>
      </c>
      <c r="D21" s="65">
        <f>C21/B21*100</f>
        <v>15000</v>
      </c>
      <c r="E21" s="111">
        <f>+E22+E23</f>
        <v>0</v>
      </c>
      <c r="F21" s="34"/>
    </row>
    <row r="22" ht="21.75" customHeight="1" spans="1:6">
      <c r="A22" s="66" t="s">
        <v>105</v>
      </c>
      <c r="B22" s="71">
        <v>60</v>
      </c>
      <c r="C22" s="64"/>
      <c r="D22" s="65">
        <f>C22/B22*100</f>
        <v>0</v>
      </c>
      <c r="E22" s="64"/>
      <c r="F22" s="34"/>
    </row>
    <row r="23" ht="21.75" customHeight="1" spans="1:6">
      <c r="A23" s="66" t="s">
        <v>106</v>
      </c>
      <c r="B23" s="71"/>
      <c r="C23" s="64">
        <v>9000</v>
      </c>
      <c r="D23" s="65"/>
      <c r="E23" s="64"/>
      <c r="F23" s="34"/>
    </row>
    <row r="24" ht="21.75" customHeight="1" spans="1:6">
      <c r="A24" s="63" t="s">
        <v>107</v>
      </c>
      <c r="B24" s="64">
        <f>SUM(B25:B27)</f>
        <v>0</v>
      </c>
      <c r="C24" s="64">
        <f>SUM(C25:C27)</f>
        <v>55</v>
      </c>
      <c r="D24" s="65">
        <v>0</v>
      </c>
      <c r="E24" s="64">
        <f>SUM(E25:E27)</f>
        <v>204</v>
      </c>
      <c r="F24" s="34">
        <f>(C24-E24)/E24*100</f>
        <v>-73.0392156862745</v>
      </c>
    </row>
    <row r="25" ht="21.75" customHeight="1" spans="1:6">
      <c r="A25" s="112" t="s">
        <v>108</v>
      </c>
      <c r="B25" s="64">
        <v>0</v>
      </c>
      <c r="C25" s="64">
        <v>55</v>
      </c>
      <c r="D25" s="65"/>
      <c r="E25" s="64"/>
      <c r="F25" s="34"/>
    </row>
    <row r="26" ht="21.75" hidden="1" customHeight="1" spans="1:6">
      <c r="A26" s="72" t="s">
        <v>109</v>
      </c>
      <c r="B26" s="64"/>
      <c r="C26" s="64"/>
      <c r="D26" s="65"/>
      <c r="E26" s="64"/>
      <c r="F26" s="34"/>
    </row>
    <row r="27" ht="21.75" customHeight="1" spans="1:6">
      <c r="A27" s="66" t="s">
        <v>110</v>
      </c>
      <c r="B27" s="64">
        <v>0</v>
      </c>
      <c r="C27" s="64">
        <v>0</v>
      </c>
      <c r="D27" s="65">
        <v>0</v>
      </c>
      <c r="E27" s="64">
        <v>204</v>
      </c>
      <c r="F27" s="34">
        <f>(C27-E27)/E27*100</f>
        <v>-100</v>
      </c>
    </row>
    <row r="28" ht="21.75" customHeight="1" spans="1:6">
      <c r="A28" s="63" t="s">
        <v>111</v>
      </c>
      <c r="B28" s="64">
        <f>+B29</f>
        <v>0</v>
      </c>
      <c r="C28" s="64">
        <f>+C29</f>
        <v>215</v>
      </c>
      <c r="D28" s="65"/>
      <c r="E28" s="64">
        <f>+E29</f>
        <v>0</v>
      </c>
      <c r="F28" s="34"/>
    </row>
    <row r="29" ht="21.75" customHeight="1" spans="1:6">
      <c r="A29" s="66" t="s">
        <v>112</v>
      </c>
      <c r="B29" s="64">
        <v>0</v>
      </c>
      <c r="C29" s="64">
        <v>215</v>
      </c>
      <c r="D29" s="65"/>
      <c r="E29" s="64"/>
      <c r="F29" s="34"/>
    </row>
    <row r="30" ht="21.75" customHeight="1" spans="1:6">
      <c r="A30" s="66" t="s">
        <v>113</v>
      </c>
      <c r="B30" s="64">
        <f>+B31</f>
        <v>0</v>
      </c>
      <c r="C30" s="64">
        <f>SUM(C31)</f>
        <v>10453</v>
      </c>
      <c r="D30" s="65"/>
      <c r="E30" s="64">
        <f>SUM(E31)</f>
        <v>0</v>
      </c>
      <c r="F30" s="34"/>
    </row>
    <row r="31" ht="21.75" customHeight="1" spans="1:6">
      <c r="A31" s="66" t="s">
        <v>114</v>
      </c>
      <c r="B31" s="64"/>
      <c r="C31" s="64">
        <v>10453</v>
      </c>
      <c r="D31" s="65"/>
      <c r="E31" s="64"/>
      <c r="F31" s="34"/>
    </row>
    <row r="32" ht="21.75" customHeight="1" spans="1:6">
      <c r="A32" s="63" t="s">
        <v>115</v>
      </c>
      <c r="B32" s="64">
        <f>SUM(B33:B35)</f>
        <v>10171</v>
      </c>
      <c r="C32" s="64">
        <f>SUM(C33:C35)</f>
        <v>18413</v>
      </c>
      <c r="D32" s="65">
        <f t="shared" ref="D32:D36" si="7">C32/B32*100</f>
        <v>181.034313243536</v>
      </c>
      <c r="E32" s="64">
        <f>SUM(E33:E35)</f>
        <v>2267</v>
      </c>
      <c r="F32" s="34">
        <f t="shared" ref="F32:F36" si="8">(C32-E32)/E32*100</f>
        <v>712.218791354213</v>
      </c>
    </row>
    <row r="33" ht="21.75" customHeight="1" spans="1:6">
      <c r="A33" s="66" t="s">
        <v>116</v>
      </c>
      <c r="B33" s="64">
        <v>6042</v>
      </c>
      <c r="C33" s="64">
        <v>15618</v>
      </c>
      <c r="D33" s="65">
        <f>C33/B33*100</f>
        <v>258.490566037736</v>
      </c>
      <c r="E33" s="64">
        <v>483</v>
      </c>
      <c r="F33" s="34">
        <f>(C33-E33)/E33*100</f>
        <v>3133.54037267081</v>
      </c>
    </row>
    <row r="34" ht="21.75" customHeight="1" spans="1:6">
      <c r="A34" s="66" t="s">
        <v>117</v>
      </c>
      <c r="B34" s="64">
        <v>5</v>
      </c>
      <c r="C34" s="64">
        <v>414</v>
      </c>
      <c r="D34" s="65"/>
      <c r="E34" s="64">
        <v>157</v>
      </c>
      <c r="F34" s="34"/>
    </row>
    <row r="35" ht="21.75" customHeight="1" spans="1:6">
      <c r="A35" s="66" t="s">
        <v>118</v>
      </c>
      <c r="B35" s="64">
        <v>4124</v>
      </c>
      <c r="C35" s="64">
        <v>2381</v>
      </c>
      <c r="D35" s="65">
        <f>C35/B35*100</f>
        <v>57.7352085354025</v>
      </c>
      <c r="E35" s="64">
        <v>1627</v>
      </c>
      <c r="F35" s="34">
        <f>(C35-E35)/E35*100</f>
        <v>46.3429625076828</v>
      </c>
    </row>
    <row r="36" ht="21.75" customHeight="1" spans="1:8">
      <c r="A36" s="73" t="s">
        <v>119</v>
      </c>
      <c r="B36" s="111">
        <f>B4+B6+B9+B17+B21+B24+B28+B30+B32</f>
        <v>523831</v>
      </c>
      <c r="C36" s="111">
        <f>C4+C6+C9+C17+C21+C24+C28+C30+C32</f>
        <v>384540</v>
      </c>
      <c r="D36" s="65">
        <f>C36/B36*100</f>
        <v>73.4091720421281</v>
      </c>
      <c r="E36" s="111">
        <f>E4+E6+E9+E17+E21+E24+E28+E30+E32</f>
        <v>201069</v>
      </c>
      <c r="F36" s="34">
        <f>(C36-E36)/E36*100</f>
        <v>91.2477806126255</v>
      </c>
      <c r="H36" s="53">
        <f>+B36-[1]汇总基支预!$C$86</f>
        <v>198881</v>
      </c>
    </row>
    <row r="37" ht="80.25" customHeight="1" spans="1:6">
      <c r="A37" s="113"/>
      <c r="B37" s="114"/>
      <c r="C37" s="114"/>
      <c r="D37" s="114"/>
      <c r="E37" s="114"/>
      <c r="F37" s="114"/>
    </row>
    <row r="38" ht="20.25" customHeight="1" spans="1:2">
      <c r="A38" s="74"/>
      <c r="B38" s="75"/>
    </row>
  </sheetData>
  <mergeCells count="3">
    <mergeCell ref="A1:F1"/>
    <mergeCell ref="D2:F2"/>
    <mergeCell ref="A37:F37"/>
  </mergeCells>
  <printOptions horizontalCentered="1"/>
  <pageMargins left="0.747916666666667" right="0.747916666666667" top="1.02916666666667" bottom="0.668055555555556" header="0.393055555555556" footer="0.511805555555556"/>
  <pageSetup paperSize="9" firstPageNumber="6" orientation="portrait" useFirstPageNumber="1"/>
  <headerFooter alignWithMargins="0">
    <oddFooter>&amp;C&amp;"宋体,常规"第&amp;"Times New Roman,常规"4 &amp;"宋体,常规"页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G43"/>
  <sheetViews>
    <sheetView showZeros="0" workbookViewId="0">
      <pane xSplit="1" ySplit="3" topLeftCell="B16" activePane="bottomRight" state="frozen"/>
      <selection/>
      <selection pane="topRight"/>
      <selection pane="bottomLeft"/>
      <selection pane="bottomRight" activeCell="A7" sqref="A7:H8"/>
    </sheetView>
  </sheetViews>
  <sheetFormatPr defaultColWidth="9" defaultRowHeight="15.75" outlineLevelCol="6"/>
  <cols>
    <col min="1" max="1" width="29.875" customWidth="1"/>
    <col min="2" max="3" width="9.5" style="91" customWidth="1"/>
    <col min="4" max="4" width="9.375" style="91" customWidth="1"/>
    <col min="5" max="5" width="8.25" style="91" customWidth="1"/>
    <col min="6" max="6" width="9.5" customWidth="1"/>
    <col min="7" max="7" width="5.125" hidden="1" customWidth="1"/>
    <col min="9" max="9" width="15.5" customWidth="1"/>
  </cols>
  <sheetData>
    <row r="1" ht="37.5" customHeight="1" spans="1:6">
      <c r="A1" s="92" t="s">
        <v>120</v>
      </c>
      <c r="B1" s="93"/>
      <c r="C1" s="93"/>
      <c r="D1" s="93"/>
      <c r="E1" s="93"/>
      <c r="F1" s="94"/>
    </row>
    <row r="2" customHeight="1" spans="1:6">
      <c r="A2" s="95"/>
      <c r="B2" s="96"/>
      <c r="C2" s="96"/>
      <c r="D2" s="96"/>
      <c r="E2" s="96"/>
      <c r="F2" s="97" t="s">
        <v>121</v>
      </c>
    </row>
    <row r="3" ht="30" customHeight="1" spans="1:6">
      <c r="A3" s="98" t="s">
        <v>2</v>
      </c>
      <c r="B3" s="60" t="s">
        <v>3</v>
      </c>
      <c r="C3" s="60" t="s">
        <v>4</v>
      </c>
      <c r="D3" s="60" t="s">
        <v>5</v>
      </c>
      <c r="E3" s="60" t="s">
        <v>6</v>
      </c>
      <c r="F3" s="61" t="s">
        <v>7</v>
      </c>
    </row>
    <row r="4" ht="16.5" customHeight="1" spans="1:7">
      <c r="A4" s="99" t="s">
        <v>8</v>
      </c>
      <c r="B4" s="100">
        <f>SUM(B5:B18)</f>
        <v>79263</v>
      </c>
      <c r="C4" s="100">
        <f>SUM(C5:C18)</f>
        <v>40422</v>
      </c>
      <c r="D4" s="101">
        <f t="shared" ref="D4:D8" si="0">C4/B4*100</f>
        <v>50.9973127436509</v>
      </c>
      <c r="E4" s="100">
        <f>SUM(E5:E18)</f>
        <v>34146</v>
      </c>
      <c r="F4" s="78">
        <f>(C4-E4)/E4*100</f>
        <v>18.3798980846951</v>
      </c>
      <c r="G4">
        <f t="shared" ref="G4:G18" si="1">+C4-E4</f>
        <v>6276</v>
      </c>
    </row>
    <row r="5" ht="16.5" customHeight="1" spans="1:7">
      <c r="A5" s="102" t="s">
        <v>9</v>
      </c>
      <c r="B5" s="100">
        <v>20338</v>
      </c>
      <c r="C5" s="64">
        <v>9196</v>
      </c>
      <c r="D5" s="101">
        <f t="shared" ref="D5:D41" si="2">C5/B5*100</f>
        <v>45.2158520995181</v>
      </c>
      <c r="E5" s="64">
        <v>9580</v>
      </c>
      <c r="F5" s="78">
        <f t="shared" ref="F5:F41" si="3">(C5-E5)/E5*100</f>
        <v>-4.00835073068894</v>
      </c>
      <c r="G5">
        <f>+C5-E5</f>
        <v>-384</v>
      </c>
    </row>
    <row r="6" ht="16.5" customHeight="1" spans="1:7">
      <c r="A6" s="102" t="s">
        <v>122</v>
      </c>
      <c r="B6" s="100"/>
      <c r="C6" s="64">
        <v>805</v>
      </c>
      <c r="D6" s="101"/>
      <c r="E6" s="64">
        <v>102</v>
      </c>
      <c r="F6" s="78">
        <f>(C6-E6)/E6*100</f>
        <v>689.21568627451</v>
      </c>
      <c r="G6">
        <f>+C6-E6</f>
        <v>703</v>
      </c>
    </row>
    <row r="7" ht="16.5" customHeight="1" spans="1:7">
      <c r="A7" s="102" t="s">
        <v>11</v>
      </c>
      <c r="B7" s="100">
        <v>6095</v>
      </c>
      <c r="C7" s="64">
        <v>3642</v>
      </c>
      <c r="D7" s="101">
        <f>C7/B7*100</f>
        <v>59.7538966365874</v>
      </c>
      <c r="E7" s="64">
        <v>3549</v>
      </c>
      <c r="F7" s="78">
        <f>(C7-E7)/E7*100</f>
        <v>2.62045646661031</v>
      </c>
      <c r="G7">
        <f>+C7-E7</f>
        <v>93</v>
      </c>
    </row>
    <row r="8" ht="16.5" customHeight="1" spans="1:7">
      <c r="A8" s="102" t="s">
        <v>12</v>
      </c>
      <c r="B8" s="100">
        <v>1421</v>
      </c>
      <c r="C8" s="64">
        <v>600</v>
      </c>
      <c r="D8" s="101">
        <f>C8/B8*100</f>
        <v>42.2237860661506</v>
      </c>
      <c r="E8" s="64">
        <v>812</v>
      </c>
      <c r="F8" s="78">
        <f>(C8-E8)/E8*100</f>
        <v>-26.1083743842365</v>
      </c>
      <c r="G8">
        <f>+C8-E8</f>
        <v>-212</v>
      </c>
    </row>
    <row r="9" ht="16.5" customHeight="1" spans="1:7">
      <c r="A9" s="102" t="s">
        <v>13</v>
      </c>
      <c r="B9" s="100"/>
      <c r="C9" s="64">
        <v>0</v>
      </c>
      <c r="D9" s="101"/>
      <c r="E9" s="64">
        <v>0</v>
      </c>
      <c r="F9" s="78"/>
      <c r="G9">
        <f>+C9-E9</f>
        <v>0</v>
      </c>
    </row>
    <row r="10" ht="16.5" customHeight="1" spans="1:7">
      <c r="A10" s="102" t="s">
        <v>14</v>
      </c>
      <c r="B10" s="100">
        <v>14850</v>
      </c>
      <c r="C10" s="64">
        <v>7963</v>
      </c>
      <c r="D10" s="101">
        <f t="shared" ref="D10:D13" si="4">C10/B10*100</f>
        <v>53.6228956228956</v>
      </c>
      <c r="E10" s="64">
        <v>6914</v>
      </c>
      <c r="F10" s="78">
        <f t="shared" ref="F10:F13" si="5">(C10-E10)/E10*100</f>
        <v>15.172114550188</v>
      </c>
      <c r="G10">
        <f>+C10-E10</f>
        <v>1049</v>
      </c>
    </row>
    <row r="11" ht="16.5" customHeight="1" spans="1:7">
      <c r="A11" s="102" t="s">
        <v>15</v>
      </c>
      <c r="B11" s="100">
        <v>1106</v>
      </c>
      <c r="C11" s="64">
        <v>651</v>
      </c>
      <c r="D11" s="101">
        <f>C11/B11*100</f>
        <v>58.8607594936709</v>
      </c>
      <c r="E11" s="64">
        <v>293</v>
      </c>
      <c r="F11" s="78">
        <f>(C11-E11)/E11*100</f>
        <v>122.184300341297</v>
      </c>
      <c r="G11">
        <f>+C11-E11</f>
        <v>358</v>
      </c>
    </row>
    <row r="12" ht="16.5" customHeight="1" spans="1:7">
      <c r="A12" s="102" t="s">
        <v>16</v>
      </c>
      <c r="B12" s="100">
        <v>811</v>
      </c>
      <c r="C12" s="64">
        <v>523</v>
      </c>
      <c r="D12" s="101">
        <f>C12/B12*100</f>
        <v>64.4882860665845</v>
      </c>
      <c r="E12" s="64">
        <v>377</v>
      </c>
      <c r="F12" s="78">
        <f>(C12-E12)/E12*100</f>
        <v>38.7267904509284</v>
      </c>
      <c r="G12">
        <f>+C12-E12</f>
        <v>146</v>
      </c>
    </row>
    <row r="13" ht="16.5" customHeight="1" spans="1:7">
      <c r="A13" s="102" t="s">
        <v>17</v>
      </c>
      <c r="B13" s="100">
        <v>1646</v>
      </c>
      <c r="C13" s="64">
        <v>557</v>
      </c>
      <c r="D13" s="101">
        <f>C13/B13*100</f>
        <v>33.8396111786148</v>
      </c>
      <c r="E13" s="64">
        <v>902</v>
      </c>
      <c r="F13" s="78">
        <f>(C13-E13)/E13*100</f>
        <v>-38.2483370288248</v>
      </c>
      <c r="G13">
        <f>+C13-E13</f>
        <v>-345</v>
      </c>
    </row>
    <row r="14" ht="16.5" customHeight="1" spans="1:7">
      <c r="A14" s="99" t="s">
        <v>123</v>
      </c>
      <c r="B14" s="100">
        <v>1084</v>
      </c>
      <c r="C14" s="64">
        <v>27</v>
      </c>
      <c r="D14" s="101"/>
      <c r="E14" s="64">
        <v>281</v>
      </c>
      <c r="F14" s="78"/>
      <c r="G14">
        <f>+C14-E14</f>
        <v>-254</v>
      </c>
    </row>
    <row r="15" ht="16.5" customHeight="1" spans="1:7">
      <c r="A15" s="102" t="s">
        <v>19</v>
      </c>
      <c r="B15" s="100"/>
      <c r="C15" s="64">
        <v>0</v>
      </c>
      <c r="D15" s="101"/>
      <c r="E15" s="64">
        <v>0</v>
      </c>
      <c r="F15" s="78"/>
      <c r="G15">
        <f>+C15-E15</f>
        <v>0</v>
      </c>
    </row>
    <row r="16" ht="16.5" customHeight="1" spans="1:7">
      <c r="A16" s="102" t="s">
        <v>20</v>
      </c>
      <c r="B16" s="100">
        <v>1938</v>
      </c>
      <c r="C16" s="64">
        <v>1018</v>
      </c>
      <c r="D16" s="101">
        <f t="shared" ref="D16:D22" si="6">C16/B16*100</f>
        <v>52.5283797729618</v>
      </c>
      <c r="E16" s="64">
        <v>1615</v>
      </c>
      <c r="F16" s="78">
        <f t="shared" ref="F16:F22" si="7">(C16-E16)/E16*100</f>
        <v>-36.9659442724458</v>
      </c>
      <c r="G16">
        <f>+C16-E16</f>
        <v>-597</v>
      </c>
    </row>
    <row r="17" ht="16.5" customHeight="1" spans="1:6">
      <c r="A17" s="102" t="s">
        <v>124</v>
      </c>
      <c r="B17" s="100"/>
      <c r="C17" s="64">
        <v>196</v>
      </c>
      <c r="D17" s="101"/>
      <c r="E17" s="64"/>
      <c r="F17" s="78"/>
    </row>
    <row r="18" ht="16.5" customHeight="1" spans="1:7">
      <c r="A18" s="102" t="s">
        <v>21</v>
      </c>
      <c r="B18" s="100">
        <v>29974</v>
      </c>
      <c r="C18" s="64">
        <v>15244</v>
      </c>
      <c r="D18" s="101">
        <f>C18/B18*100</f>
        <v>50.8574097551211</v>
      </c>
      <c r="E18" s="64">
        <v>9721</v>
      </c>
      <c r="F18" s="78">
        <f>(C18-E18)/E18*100</f>
        <v>56.815142475054</v>
      </c>
      <c r="G18">
        <f>+C18-E18</f>
        <v>5523</v>
      </c>
    </row>
    <row r="19" ht="16.5" customHeight="1" spans="1:6">
      <c r="A19" s="99" t="s">
        <v>23</v>
      </c>
      <c r="B19" s="100">
        <f>SUM(B20:B27)</f>
        <v>70166</v>
      </c>
      <c r="C19" s="100">
        <f>SUM(C20:C27)</f>
        <v>35851</v>
      </c>
      <c r="D19" s="101">
        <f>C19/B19*100</f>
        <v>51.0945472166006</v>
      </c>
      <c r="E19" s="100">
        <f>SUM(E20:E27)</f>
        <v>48071</v>
      </c>
      <c r="F19" s="78">
        <f>(C19-E19)/E19*100</f>
        <v>-25.420731834162</v>
      </c>
    </row>
    <row r="20" ht="16.5" customHeight="1" spans="1:6">
      <c r="A20" s="102" t="s">
        <v>24</v>
      </c>
      <c r="B20" s="100">
        <v>8397</v>
      </c>
      <c r="C20" s="64">
        <v>3854</v>
      </c>
      <c r="D20" s="101">
        <f>C20/B20*100</f>
        <v>45.8973442896272</v>
      </c>
      <c r="E20" s="64">
        <v>4149</v>
      </c>
      <c r="F20" s="78">
        <f>(C20-E20)/E20*100</f>
        <v>-7.11014702337913</v>
      </c>
    </row>
    <row r="21" ht="16.5" customHeight="1" spans="1:6">
      <c r="A21" s="102" t="s">
        <v>25</v>
      </c>
      <c r="B21" s="100">
        <v>14424</v>
      </c>
      <c r="C21" s="64">
        <v>8141</v>
      </c>
      <c r="D21" s="101">
        <f>C21/B21*100</f>
        <v>56.4406544647809</v>
      </c>
      <c r="E21" s="64">
        <v>10913</v>
      </c>
      <c r="F21" s="78">
        <f>(C21-E21)/E21*100</f>
        <v>-25.4008980115459</v>
      </c>
    </row>
    <row r="22" ht="16.5" customHeight="1" spans="1:6">
      <c r="A22" s="102" t="s">
        <v>26</v>
      </c>
      <c r="B22" s="100">
        <v>20761</v>
      </c>
      <c r="C22" s="64">
        <v>10560</v>
      </c>
      <c r="D22" s="101">
        <f>C22/B22*100</f>
        <v>50.8646018977891</v>
      </c>
      <c r="E22" s="64">
        <v>11108</v>
      </c>
      <c r="F22" s="78">
        <f>(C22-E22)/E22*100</f>
        <v>-4.9333813467771</v>
      </c>
    </row>
    <row r="23" ht="16.5" customHeight="1" spans="1:6">
      <c r="A23" s="102" t="s">
        <v>27</v>
      </c>
      <c r="B23" s="100"/>
      <c r="C23" s="64">
        <v>0</v>
      </c>
      <c r="D23" s="101"/>
      <c r="E23" s="64">
        <v>17</v>
      </c>
      <c r="F23" s="78"/>
    </row>
    <row r="24" ht="16.5" customHeight="1" spans="1:6">
      <c r="A24" s="102" t="s">
        <v>28</v>
      </c>
      <c r="B24" s="100">
        <v>15184</v>
      </c>
      <c r="C24" s="64">
        <v>8195</v>
      </c>
      <c r="D24" s="101">
        <f t="shared" ref="D24:D31" si="8">C24/B24*100</f>
        <v>53.9712855637513</v>
      </c>
      <c r="E24" s="64">
        <v>15829</v>
      </c>
      <c r="F24" s="78">
        <f t="shared" ref="F24:F31" si="9">(C24-E24)/E24*100</f>
        <v>-48.227936066713</v>
      </c>
    </row>
    <row r="25" ht="16.5" customHeight="1" spans="1:7">
      <c r="A25" s="102" t="s">
        <v>29</v>
      </c>
      <c r="B25" s="100"/>
      <c r="C25" s="64">
        <v>8</v>
      </c>
      <c r="D25" s="101"/>
      <c r="E25" s="64">
        <v>89</v>
      </c>
      <c r="F25" s="78">
        <f>(C25-E25)/E25*100</f>
        <v>-91.0112359550562</v>
      </c>
      <c r="G25">
        <f t="shared" ref="G25:G41" si="10">+C25-E25</f>
        <v>-81</v>
      </c>
    </row>
    <row r="26" ht="16.5" customHeight="1" spans="1:7">
      <c r="A26" s="102" t="s">
        <v>30</v>
      </c>
      <c r="B26" s="100">
        <v>9100</v>
      </c>
      <c r="C26" s="64">
        <v>5093</v>
      </c>
      <c r="D26" s="101"/>
      <c r="E26" s="64">
        <v>4807</v>
      </c>
      <c r="F26" s="78"/>
      <c r="G26">
        <f>+C26-E26</f>
        <v>286</v>
      </c>
    </row>
    <row r="27" ht="16.5" customHeight="1" spans="1:7">
      <c r="A27" s="102" t="s">
        <v>31</v>
      </c>
      <c r="B27" s="100">
        <v>2300</v>
      </c>
      <c r="C27" s="64">
        <v>0</v>
      </c>
      <c r="D27" s="101">
        <f>C27/B27*100</f>
        <v>0</v>
      </c>
      <c r="E27" s="64">
        <v>1159</v>
      </c>
      <c r="F27" s="78">
        <f>(C27-E27)/E27*100</f>
        <v>-100</v>
      </c>
      <c r="G27">
        <f>+C27-E27</f>
        <v>-1159</v>
      </c>
    </row>
    <row r="28" ht="16.5" customHeight="1" spans="1:7">
      <c r="A28" s="103" t="s">
        <v>125</v>
      </c>
      <c r="B28" s="100">
        <f>B4+B19</f>
        <v>149429</v>
      </c>
      <c r="C28" s="100">
        <f>C4+C19</f>
        <v>76273</v>
      </c>
      <c r="D28" s="101">
        <f>C28/B28*100</f>
        <v>51.0429702400471</v>
      </c>
      <c r="E28" s="100">
        <f>E4+E19</f>
        <v>82217</v>
      </c>
      <c r="F28" s="78">
        <f>(C28-E28)/E28*100</f>
        <v>-7.22964836955861</v>
      </c>
      <c r="G28">
        <f>+C28-E28</f>
        <v>-5944</v>
      </c>
    </row>
    <row r="29" ht="16.5" customHeight="1" spans="1:7">
      <c r="A29" s="104" t="s">
        <v>33</v>
      </c>
      <c r="B29" s="100">
        <f>SUM(B30:B33)</f>
        <v>98366</v>
      </c>
      <c r="C29" s="100">
        <f>SUM(C30:C33)</f>
        <v>52909</v>
      </c>
      <c r="D29" s="101">
        <f>C29/B29*100</f>
        <v>53.7878941910823</v>
      </c>
      <c r="E29" s="100">
        <f>SUM(E30:E33)</f>
        <v>50770</v>
      </c>
      <c r="F29" s="78">
        <f>(C29-E29)/E29*100</f>
        <v>4.21311798306086</v>
      </c>
      <c r="G29">
        <f>+C29-E29</f>
        <v>2139</v>
      </c>
    </row>
    <row r="30" ht="16.5" customHeight="1" spans="1:7">
      <c r="A30" s="102" t="s">
        <v>34</v>
      </c>
      <c r="B30" s="100">
        <v>27117</v>
      </c>
      <c r="C30" s="64">
        <v>12261</v>
      </c>
      <c r="D30" s="101">
        <f>C30/B30*100</f>
        <v>45.2151786702069</v>
      </c>
      <c r="E30" s="64">
        <v>12773</v>
      </c>
      <c r="F30" s="78">
        <f>(C30-E30)/E30*100</f>
        <v>-4.00845533547326</v>
      </c>
      <c r="G30">
        <f>+C30-E30</f>
        <v>-512</v>
      </c>
    </row>
    <row r="31" ht="16.5" customHeight="1" spans="1:7">
      <c r="A31" s="102" t="s">
        <v>35</v>
      </c>
      <c r="B31" s="100">
        <v>55143</v>
      </c>
      <c r="C31" s="64">
        <v>30485</v>
      </c>
      <c r="D31" s="101">
        <f>C31/B31*100</f>
        <v>55.283535534882</v>
      </c>
      <c r="E31" s="64">
        <v>28516</v>
      </c>
      <c r="F31" s="78">
        <f>(C31-E31)/E31*100</f>
        <v>6.90489549726469</v>
      </c>
      <c r="G31">
        <f>+C31-E31</f>
        <v>1969</v>
      </c>
    </row>
    <row r="32" ht="16.5" customHeight="1" spans="1:7">
      <c r="A32" s="102" t="s">
        <v>36</v>
      </c>
      <c r="C32" s="64">
        <v>1073</v>
      </c>
      <c r="D32" s="101"/>
      <c r="E32" s="64">
        <v>136</v>
      </c>
      <c r="F32" s="78"/>
      <c r="G32">
        <f>+C32-E32</f>
        <v>937</v>
      </c>
    </row>
    <row r="33" ht="16.5" customHeight="1" spans="1:7">
      <c r="A33" s="102" t="s">
        <v>37</v>
      </c>
      <c r="B33" s="100">
        <v>16106</v>
      </c>
      <c r="C33" s="64">
        <v>9090</v>
      </c>
      <c r="D33" s="101">
        <f t="shared" ref="D33:D35" si="11">C33/B33*100</f>
        <v>56.4385943126785</v>
      </c>
      <c r="E33" s="64">
        <v>9345</v>
      </c>
      <c r="F33" s="78">
        <f t="shared" ref="F33:F37" si="12">(C33-E33)/E33*100</f>
        <v>-2.72873194221509</v>
      </c>
      <c r="G33">
        <f>+C33-E33</f>
        <v>-255</v>
      </c>
    </row>
    <row r="34" ht="16.5" customHeight="1" spans="1:6">
      <c r="A34" s="104" t="s">
        <v>38</v>
      </c>
      <c r="B34" s="100">
        <f>SUM(B35:B40)</f>
        <v>10705</v>
      </c>
      <c r="C34" s="100">
        <f>SUM(C35:C40)</f>
        <v>5474</v>
      </c>
      <c r="D34" s="101">
        <f>C34/B34*100</f>
        <v>51.1349836524988</v>
      </c>
      <c r="E34" s="100">
        <f>SUM(E35:E40)</f>
        <v>5483</v>
      </c>
      <c r="F34" s="78">
        <f>(C34-E34)/E34*100</f>
        <v>-0.164143716943279</v>
      </c>
    </row>
    <row r="35" ht="16.5" customHeight="1" spans="1:6">
      <c r="A35" s="102" t="s">
        <v>39</v>
      </c>
      <c r="B35" s="100">
        <v>6779</v>
      </c>
      <c r="C35" s="64">
        <v>3065</v>
      </c>
      <c r="D35" s="101">
        <f>C35/B35*100</f>
        <v>45.2131582829326</v>
      </c>
      <c r="E35" s="64">
        <v>3193</v>
      </c>
      <c r="F35" s="78">
        <f>(C35-E35)/E35*100</f>
        <v>-4.00876918258691</v>
      </c>
    </row>
    <row r="36" ht="16.5" customHeight="1" spans="1:6">
      <c r="A36" s="102" t="s">
        <v>40</v>
      </c>
      <c r="B36" s="100"/>
      <c r="C36" s="64">
        <v>268</v>
      </c>
      <c r="D36" s="101"/>
      <c r="E36" s="64">
        <v>34</v>
      </c>
      <c r="F36" s="78">
        <f>(C36-E36)/E36*100</f>
        <v>688.235294117647</v>
      </c>
    </row>
    <row r="37" ht="16.5" customHeight="1" spans="1:6">
      <c r="A37" s="102" t="s">
        <v>41</v>
      </c>
      <c r="B37" s="100">
        <v>3221</v>
      </c>
      <c r="C37" s="64">
        <v>1818</v>
      </c>
      <c r="D37" s="101">
        <f t="shared" ref="D37:D41" si="13">C37/B37*100</f>
        <v>56.4420987271034</v>
      </c>
      <c r="E37" s="64">
        <v>1869</v>
      </c>
      <c r="F37" s="78">
        <f>(C37-E37)/E37*100</f>
        <v>-2.72873194221509</v>
      </c>
    </row>
    <row r="38" ht="16.5" customHeight="1" spans="1:6">
      <c r="A38" s="102" t="s">
        <v>42</v>
      </c>
      <c r="B38" s="100"/>
      <c r="C38" s="64">
        <v>0</v>
      </c>
      <c r="D38" s="101"/>
      <c r="E38" s="64">
        <v>0</v>
      </c>
      <c r="F38" s="78"/>
    </row>
    <row r="39" ht="16.5" customHeight="1" spans="1:6">
      <c r="A39" s="102" t="s">
        <v>126</v>
      </c>
      <c r="B39" s="100"/>
      <c r="C39" s="64">
        <v>84</v>
      </c>
      <c r="D39" s="101"/>
      <c r="E39" s="64"/>
      <c r="F39" s="78"/>
    </row>
    <row r="40" ht="16.5" customHeight="1" spans="1:6">
      <c r="A40" s="102" t="s">
        <v>127</v>
      </c>
      <c r="B40" s="100">
        <v>705</v>
      </c>
      <c r="C40" s="64">
        <v>239</v>
      </c>
      <c r="D40" s="101">
        <f>C40/B40*100</f>
        <v>33.9007092198582</v>
      </c>
      <c r="E40" s="64">
        <v>387</v>
      </c>
      <c r="F40" s="78">
        <f>(C40-E40)/E40*100</f>
        <v>-38.2428940568475</v>
      </c>
    </row>
    <row r="41" ht="16.5" customHeight="1" spans="1:7">
      <c r="A41" s="105" t="s">
        <v>45</v>
      </c>
      <c r="B41" s="100">
        <f>B28+B29+B34</f>
        <v>258500</v>
      </c>
      <c r="C41" s="100">
        <f>C28+C29+C34</f>
        <v>134656</v>
      </c>
      <c r="D41" s="101">
        <f>C41/B41*100</f>
        <v>52.0912959381045</v>
      </c>
      <c r="E41" s="100">
        <f>E28+E29+E34</f>
        <v>138470</v>
      </c>
      <c r="F41" s="78">
        <f>(C41-E41)/E41*100</f>
        <v>-2.75438723189138</v>
      </c>
      <c r="G41">
        <f>+C41-E41</f>
        <v>-3814</v>
      </c>
    </row>
    <row r="42" ht="0.75" hidden="1" customHeight="1" spans="1:6">
      <c r="A42" s="106"/>
      <c r="B42" s="107"/>
      <c r="C42" s="107"/>
      <c r="D42" s="107"/>
      <c r="E42" s="107"/>
      <c r="F42" s="107"/>
    </row>
    <row r="43" s="90" customFormat="1" ht="46.5" hidden="1" customHeight="1" spans="1:6">
      <c r="A43" s="108" t="s">
        <v>46</v>
      </c>
      <c r="B43" s="109"/>
      <c r="C43" s="109"/>
      <c r="D43" s="109"/>
      <c r="E43" s="109"/>
      <c r="F43" s="109"/>
    </row>
  </sheetData>
  <mergeCells count="2">
    <mergeCell ref="A42:F42"/>
    <mergeCell ref="A43:F43"/>
  </mergeCells>
  <printOptions horizontalCentered="1"/>
  <pageMargins left="0.747916666666667" right="0.747916666666667" top="0.984027777777778" bottom="0.865277777777778" header="0.471527777777778" footer="0.629166666666667"/>
  <pageSetup paperSize="9" firstPageNumber="3" orientation="portrait" useFirstPageNumber="1"/>
  <headerFooter alignWithMargins="0">
    <oddFooter>&amp;C&amp;"宋体,常规"第&amp;"Times New Roman,常规"5&amp;"宋体,常规"页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G27"/>
  <sheetViews>
    <sheetView showZeros="0" workbookViewId="0">
      <pane xSplit="1" ySplit="3" topLeftCell="B10" activePane="bottomRight" state="frozen"/>
      <selection/>
      <selection pane="topRight"/>
      <selection pane="bottomLeft"/>
      <selection pane="bottomRight" activeCell="A7" sqref="A7:H8"/>
    </sheetView>
  </sheetViews>
  <sheetFormatPr defaultColWidth="9" defaultRowHeight="14.25" outlineLevelCol="6"/>
  <cols>
    <col min="1" max="1" width="27.875" style="53" customWidth="1"/>
    <col min="2" max="5" width="9.625" style="54" customWidth="1"/>
    <col min="6" max="6" width="9.625" style="53" customWidth="1"/>
    <col min="7" max="7" width="4.75" style="53" hidden="1" customWidth="1"/>
    <col min="8" max="16384" width="9" style="53"/>
  </cols>
  <sheetData>
    <row r="1" ht="37.5" customHeight="1" spans="1:6">
      <c r="A1" s="82" t="s">
        <v>128</v>
      </c>
      <c r="B1" s="83"/>
      <c r="C1" s="83"/>
      <c r="D1" s="83"/>
      <c r="E1" s="83"/>
      <c r="F1" s="84"/>
    </row>
    <row r="2" ht="19.5" customHeight="1" spans="1:6">
      <c r="A2" s="74"/>
      <c r="F2" s="85" t="s">
        <v>1</v>
      </c>
    </row>
    <row r="3" ht="36" customHeight="1" spans="1:6">
      <c r="A3" s="86" t="s">
        <v>49</v>
      </c>
      <c r="B3" s="60" t="s">
        <v>3</v>
      </c>
      <c r="C3" s="60" t="s">
        <v>4</v>
      </c>
      <c r="D3" s="60" t="s">
        <v>5</v>
      </c>
      <c r="E3" s="60" t="s">
        <v>6</v>
      </c>
      <c r="F3" s="77" t="s">
        <v>7</v>
      </c>
    </row>
    <row r="4" s="81" customFormat="1" ht="26.25" customHeight="1" spans="1:7">
      <c r="A4" s="87" t="s">
        <v>50</v>
      </c>
      <c r="B4" s="64">
        <v>59994</v>
      </c>
      <c r="C4" s="64">
        <v>29940</v>
      </c>
      <c r="D4" s="65">
        <f>C4/B4*100</f>
        <v>49.9049904990499</v>
      </c>
      <c r="E4" s="64">
        <v>34342</v>
      </c>
      <c r="F4" s="34">
        <f>(C4-E4)/E4*100</f>
        <v>-12.8181235804554</v>
      </c>
      <c r="G4" s="88">
        <f t="shared" ref="G4:G19" si="0">+C4-E4</f>
        <v>-4402</v>
      </c>
    </row>
    <row r="5" s="81" customFormat="1" ht="26.25" customHeight="1" spans="1:7">
      <c r="A5" s="87" t="s">
        <v>51</v>
      </c>
      <c r="B5" s="64">
        <v>0</v>
      </c>
      <c r="C5" s="64">
        <v>0</v>
      </c>
      <c r="D5" s="65"/>
      <c r="E5" s="64">
        <v>0</v>
      </c>
      <c r="F5" s="34"/>
      <c r="G5" s="88">
        <f>+C5-E5</f>
        <v>0</v>
      </c>
    </row>
    <row r="6" s="81" customFormat="1" ht="26.25" customHeight="1" spans="1:7">
      <c r="A6" s="87" t="s">
        <v>52</v>
      </c>
      <c r="B6" s="64">
        <v>2250</v>
      </c>
      <c r="C6" s="64">
        <v>1141</v>
      </c>
      <c r="D6" s="65">
        <f t="shared" ref="D6:D27" si="1">C6/B6*100</f>
        <v>50.7111111111111</v>
      </c>
      <c r="E6" s="64">
        <v>474</v>
      </c>
      <c r="F6" s="34"/>
      <c r="G6" s="88">
        <f>+C6-E6</f>
        <v>667</v>
      </c>
    </row>
    <row r="7" s="81" customFormat="1" ht="26.25" customHeight="1" spans="1:7">
      <c r="A7" s="87" t="s">
        <v>53</v>
      </c>
      <c r="B7" s="64">
        <v>68305</v>
      </c>
      <c r="C7" s="64">
        <v>40252</v>
      </c>
      <c r="D7" s="65">
        <f>C7/B7*100</f>
        <v>58.9298001610424</v>
      </c>
      <c r="E7" s="64">
        <v>35975</v>
      </c>
      <c r="F7" s="34">
        <f t="shared" ref="F7:F27" si="2">(C7-E7)/E7*100</f>
        <v>11.8888116747741</v>
      </c>
      <c r="G7" s="88">
        <f>+C7-E7</f>
        <v>4277</v>
      </c>
    </row>
    <row r="8" s="81" customFormat="1" ht="26.25" customHeight="1" spans="1:7">
      <c r="A8" s="87" t="s">
        <v>54</v>
      </c>
      <c r="B8" s="64">
        <v>35739</v>
      </c>
      <c r="C8" s="64">
        <v>21206</v>
      </c>
      <c r="D8" s="65">
        <f>C8/B8*100</f>
        <v>59.3357396681496</v>
      </c>
      <c r="E8" s="64">
        <v>20057</v>
      </c>
      <c r="F8" s="34">
        <f>(C8-E8)/E8*100</f>
        <v>5.72867328114873</v>
      </c>
      <c r="G8" s="88">
        <f>+C8-E8</f>
        <v>1149</v>
      </c>
    </row>
    <row r="9" s="81" customFormat="1" ht="26.25" customHeight="1" spans="1:7">
      <c r="A9" s="87" t="s">
        <v>55</v>
      </c>
      <c r="B9" s="64">
        <v>4391</v>
      </c>
      <c r="C9" s="64">
        <v>1599</v>
      </c>
      <c r="D9" s="65">
        <f>C9/B9*100</f>
        <v>36.4153951263949</v>
      </c>
      <c r="E9" s="64">
        <v>1423</v>
      </c>
      <c r="F9" s="34">
        <f>(C9-E9)/E9*100</f>
        <v>12.3682361208714</v>
      </c>
      <c r="G9" s="88">
        <f>+C9-E9</f>
        <v>176</v>
      </c>
    </row>
    <row r="10" s="81" customFormat="1" ht="26.25" customHeight="1" spans="1:7">
      <c r="A10" s="87" t="s">
        <v>56</v>
      </c>
      <c r="B10" s="64">
        <v>15120</v>
      </c>
      <c r="C10" s="64">
        <v>9328</v>
      </c>
      <c r="D10" s="65">
        <f>C10/B10*100</f>
        <v>61.6931216931217</v>
      </c>
      <c r="E10" s="64">
        <v>9231</v>
      </c>
      <c r="F10" s="34">
        <f>(C10-E10)/E10*100</f>
        <v>1.05080706315675</v>
      </c>
      <c r="G10" s="88">
        <f>+C10-E10</f>
        <v>97</v>
      </c>
    </row>
    <row r="11" s="81" customFormat="1" ht="26.25" customHeight="1" spans="1:7">
      <c r="A11" s="87" t="s">
        <v>57</v>
      </c>
      <c r="B11" s="64">
        <v>100137</v>
      </c>
      <c r="C11" s="64">
        <v>64681</v>
      </c>
      <c r="D11" s="65">
        <f>C11/B11*100</f>
        <v>64.5925082636788</v>
      </c>
      <c r="E11" s="64">
        <v>80069</v>
      </c>
      <c r="F11" s="34">
        <f>(C11-E11)/E11*100</f>
        <v>-19.2184241092058</v>
      </c>
      <c r="G11" s="88">
        <f>+C11-E11</f>
        <v>-15388</v>
      </c>
    </row>
    <row r="12" s="81" customFormat="1" ht="26.25" customHeight="1" spans="1:7">
      <c r="A12" s="87" t="s">
        <v>58</v>
      </c>
      <c r="B12" s="64">
        <v>23035</v>
      </c>
      <c r="C12" s="64">
        <v>16560</v>
      </c>
      <c r="D12" s="65">
        <f>C12/B12*100</f>
        <v>71.8906012589538</v>
      </c>
      <c r="E12" s="64">
        <v>16559</v>
      </c>
      <c r="F12" s="34">
        <f>(C12-E12)/E12*100</f>
        <v>0.00603901201763392</v>
      </c>
      <c r="G12" s="88">
        <f>+C12-E12</f>
        <v>1</v>
      </c>
    </row>
    <row r="13" s="81" customFormat="1" ht="26.25" customHeight="1" spans="1:7">
      <c r="A13" s="87" t="s">
        <v>59</v>
      </c>
      <c r="B13" s="64">
        <v>6660</v>
      </c>
      <c r="C13" s="64">
        <v>4841</v>
      </c>
      <c r="D13" s="65">
        <f>C13/B13*100</f>
        <v>72.6876876876877</v>
      </c>
      <c r="E13" s="64">
        <v>3667</v>
      </c>
      <c r="F13" s="34">
        <f>(C13-E13)/E13*100</f>
        <v>32.0152713389692</v>
      </c>
      <c r="G13" s="88">
        <f>+C13-E13</f>
        <v>1174</v>
      </c>
    </row>
    <row r="14" s="81" customFormat="1" ht="26.25" customHeight="1" spans="1:7">
      <c r="A14" s="87" t="s">
        <v>60</v>
      </c>
      <c r="B14" s="64">
        <v>26123</v>
      </c>
      <c r="C14" s="64">
        <v>15195</v>
      </c>
      <c r="D14" s="65">
        <f>C14/B14*100</f>
        <v>58.1671324120507</v>
      </c>
      <c r="E14" s="64">
        <v>13531</v>
      </c>
      <c r="F14" s="34">
        <f>(C14-E14)/E14*100</f>
        <v>12.2976867932895</v>
      </c>
      <c r="G14" s="88">
        <f>+C14-E14</f>
        <v>1664</v>
      </c>
    </row>
    <row r="15" s="81" customFormat="1" ht="26.25" customHeight="1" spans="1:7">
      <c r="A15" s="87" t="s">
        <v>61</v>
      </c>
      <c r="B15" s="64">
        <v>18553</v>
      </c>
      <c r="C15" s="64">
        <v>16347</v>
      </c>
      <c r="D15" s="65">
        <f>C15/B15*100</f>
        <v>88.1097396647442</v>
      </c>
      <c r="E15" s="64">
        <v>8803</v>
      </c>
      <c r="F15" s="34">
        <f>(C15-E15)/E15*100</f>
        <v>85.6980574804044</v>
      </c>
      <c r="G15" s="88">
        <f>+C15-E15</f>
        <v>7544</v>
      </c>
    </row>
    <row r="16" s="81" customFormat="1" ht="26.25" customHeight="1" spans="1:7">
      <c r="A16" s="87" t="s">
        <v>62</v>
      </c>
      <c r="B16" s="64">
        <v>31129</v>
      </c>
      <c r="C16" s="64">
        <v>27970</v>
      </c>
      <c r="D16" s="65">
        <f>C16/B16*100</f>
        <v>89.8519065822866</v>
      </c>
      <c r="E16" s="64">
        <v>25543</v>
      </c>
      <c r="F16" s="34">
        <f>(C16-E16)/E16*100</f>
        <v>9.50162471127119</v>
      </c>
      <c r="G16" s="88">
        <f>+C16-E16</f>
        <v>2427</v>
      </c>
    </row>
    <row r="17" s="81" customFormat="1" ht="26.25" customHeight="1" spans="1:7">
      <c r="A17" s="87" t="s">
        <v>63</v>
      </c>
      <c r="B17" s="64">
        <v>3922</v>
      </c>
      <c r="C17" s="64">
        <v>1817</v>
      </c>
      <c r="D17" s="65">
        <f>C17/B17*100</f>
        <v>46.3284038755737</v>
      </c>
      <c r="E17" s="64">
        <v>1549</v>
      </c>
      <c r="F17" s="34">
        <f>(C17-E17)/E17*100</f>
        <v>17.3014848289219</v>
      </c>
      <c r="G17" s="88">
        <f>+C17-E17</f>
        <v>268</v>
      </c>
    </row>
    <row r="18" s="81" customFormat="1" ht="26.25" customHeight="1" spans="1:7">
      <c r="A18" s="87" t="s">
        <v>64</v>
      </c>
      <c r="B18" s="64">
        <v>1508</v>
      </c>
      <c r="C18" s="64">
        <v>766</v>
      </c>
      <c r="D18" s="65">
        <f>C18/B18*100</f>
        <v>50.7957559681698</v>
      </c>
      <c r="E18" s="64">
        <v>1215</v>
      </c>
      <c r="F18" s="34">
        <f>(C18-E18)/E18*100</f>
        <v>-36.9547325102881</v>
      </c>
      <c r="G18" s="88">
        <f>+C18-E18</f>
        <v>-449</v>
      </c>
    </row>
    <row r="19" s="81" customFormat="1" ht="26.25" customHeight="1" spans="1:7">
      <c r="A19" s="87" t="s">
        <v>65</v>
      </c>
      <c r="B19" s="64">
        <v>867</v>
      </c>
      <c r="C19" s="64">
        <v>0</v>
      </c>
      <c r="D19" s="65"/>
      <c r="E19" s="64">
        <v>50</v>
      </c>
      <c r="F19" s="34">
        <f>(C19-E19)/E19*100</f>
        <v>-100</v>
      </c>
      <c r="G19" s="88">
        <f>+C19-E19</f>
        <v>-50</v>
      </c>
    </row>
    <row r="20" s="81" customFormat="1" ht="26.25" customHeight="1" spans="1:7">
      <c r="A20" s="87" t="s">
        <v>66</v>
      </c>
      <c r="B20" s="64">
        <v>0</v>
      </c>
      <c r="C20" s="64">
        <v>0</v>
      </c>
      <c r="D20" s="65"/>
      <c r="E20" s="64">
        <v>0</v>
      </c>
      <c r="F20" s="34"/>
      <c r="G20" s="88"/>
    </row>
    <row r="21" s="81" customFormat="1" ht="26.25" customHeight="1" spans="1:7">
      <c r="A21" s="87" t="s">
        <v>67</v>
      </c>
      <c r="B21" s="64">
        <v>3335</v>
      </c>
      <c r="C21" s="64">
        <v>2645</v>
      </c>
      <c r="D21" s="65">
        <f t="shared" ref="D21:D24" si="3">C21/B21*100</f>
        <v>79.3103448275862</v>
      </c>
      <c r="E21" s="64">
        <v>1715</v>
      </c>
      <c r="F21" s="34">
        <f t="shared" ref="F21:F23" si="4">(C21-E21)/E21*100</f>
        <v>54.2274052478134</v>
      </c>
      <c r="G21" s="88">
        <f t="shared" ref="G21:G27" si="5">+C21-E21</f>
        <v>930</v>
      </c>
    </row>
    <row r="22" s="81" customFormat="1" ht="26.25" customHeight="1" spans="1:7">
      <c r="A22" s="87" t="s">
        <v>68</v>
      </c>
      <c r="B22" s="64">
        <v>17006</v>
      </c>
      <c r="C22" s="64">
        <v>15293</v>
      </c>
      <c r="D22" s="65">
        <f>C22/B22*100</f>
        <v>89.9270845583912</v>
      </c>
      <c r="E22" s="64">
        <v>6819</v>
      </c>
      <c r="F22" s="34">
        <f>(C22-E22)/E22*100</f>
        <v>124.270420882827</v>
      </c>
      <c r="G22" s="88">
        <f>+C22-E22</f>
        <v>8474</v>
      </c>
    </row>
    <row r="23" s="81" customFormat="1" ht="26.25" customHeight="1" spans="1:7">
      <c r="A23" s="87" t="s">
        <v>69</v>
      </c>
      <c r="B23" s="64">
        <v>2860</v>
      </c>
      <c r="C23" s="64">
        <v>360</v>
      </c>
      <c r="D23" s="65">
        <f>C23/B23*100</f>
        <v>12.5874125874126</v>
      </c>
      <c r="E23" s="64">
        <v>808</v>
      </c>
      <c r="F23" s="34">
        <f>(C23-E23)/E23*100</f>
        <v>-55.4455445544555</v>
      </c>
      <c r="G23" s="88">
        <f>+C23-E23</f>
        <v>-448</v>
      </c>
    </row>
    <row r="24" s="81" customFormat="1" ht="26.25" customHeight="1" spans="1:7">
      <c r="A24" s="87" t="s">
        <v>70</v>
      </c>
      <c r="B24" s="64">
        <v>8000</v>
      </c>
      <c r="C24" s="64"/>
      <c r="D24" s="65">
        <f>C24/B24*100</f>
        <v>0</v>
      </c>
      <c r="E24" s="64"/>
      <c r="F24" s="34"/>
      <c r="G24" s="88">
        <f>+C24-E24</f>
        <v>0</v>
      </c>
    </row>
    <row r="25" s="81" customFormat="1" ht="26.25" customHeight="1" spans="1:7">
      <c r="A25" s="87" t="s">
        <v>71</v>
      </c>
      <c r="B25" s="64">
        <v>4296</v>
      </c>
      <c r="C25" s="64">
        <v>3549</v>
      </c>
      <c r="D25" s="65"/>
      <c r="E25" s="64">
        <v>0</v>
      </c>
      <c r="F25" s="34"/>
      <c r="G25" s="88">
        <f>+C25-E25</f>
        <v>3549</v>
      </c>
    </row>
    <row r="26" s="81" customFormat="1" ht="26.25" customHeight="1" spans="1:7">
      <c r="A26" s="87" t="s">
        <v>72</v>
      </c>
      <c r="B26" s="64">
        <v>6186</v>
      </c>
      <c r="C26" s="64">
        <v>162</v>
      </c>
      <c r="D26" s="65">
        <f>C26/B26*100</f>
        <v>2.6188166828322</v>
      </c>
      <c r="E26" s="64">
        <v>3578</v>
      </c>
      <c r="F26" s="34">
        <f>(C26-E26)/E26*100</f>
        <v>-95.4723309111235</v>
      </c>
      <c r="G26" s="88">
        <f>+C26-E26</f>
        <v>-3416</v>
      </c>
    </row>
    <row r="27" s="81" customFormat="1" ht="26.25" customHeight="1" spans="1:7">
      <c r="A27" s="89" t="s">
        <v>73</v>
      </c>
      <c r="B27" s="64">
        <f>SUM(B4:B26)</f>
        <v>439416</v>
      </c>
      <c r="C27" s="64">
        <f>SUM(C4:C26)</f>
        <v>273652</v>
      </c>
      <c r="D27" s="65">
        <f>C27/B27*100</f>
        <v>62.2762939902052</v>
      </c>
      <c r="E27" s="64">
        <f>SUM(E4:E26)</f>
        <v>265408</v>
      </c>
      <c r="F27" s="34">
        <f>(C27-E27)/E27*100</f>
        <v>3.10616108029901</v>
      </c>
      <c r="G27" s="88">
        <f>+C27-E27</f>
        <v>8244</v>
      </c>
    </row>
  </sheetData>
  <printOptions horizontalCentered="1" verticalCentered="1"/>
  <pageMargins left="0.55" right="0.55" top="0.904166666666667" bottom="0.786805555555556" header="0.354166666666667" footer="0.590277777777778"/>
  <pageSetup paperSize="9" firstPageNumber="4" orientation="portrait" useFirstPageNumber="1"/>
  <headerFooter alignWithMargins="0">
    <oddFooter>&amp;C&amp;"宋体,常规"第&amp;"Times New Roman,常规"6&amp;"宋体,常规"页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F14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A7" sqref="A7:H8"/>
    </sheetView>
  </sheetViews>
  <sheetFormatPr defaultColWidth="9" defaultRowHeight="14.25" outlineLevelCol="5"/>
  <cols>
    <col min="1" max="1" width="30.875" style="53" customWidth="1"/>
    <col min="2" max="3" width="8.5" style="54" customWidth="1"/>
    <col min="4" max="4" width="9.375" style="54" customWidth="1"/>
    <col min="5" max="5" width="8.5" style="54" customWidth="1"/>
    <col min="6" max="6" width="8.5" style="53" customWidth="1"/>
    <col min="7" max="16384" width="9" style="53"/>
  </cols>
  <sheetData>
    <row r="1" ht="45" customHeight="1" spans="1:6">
      <c r="A1" s="55" t="s">
        <v>129</v>
      </c>
      <c r="B1" s="55"/>
      <c r="C1" s="55"/>
      <c r="D1" s="55"/>
      <c r="E1" s="55"/>
      <c r="F1" s="55"/>
    </row>
    <row r="2" ht="30.75" customHeight="1" spans="1:6">
      <c r="A2" s="56"/>
      <c r="B2" s="57"/>
      <c r="C2" s="57"/>
      <c r="D2" s="76" t="s">
        <v>1</v>
      </c>
      <c r="E2" s="76"/>
      <c r="F2" s="76"/>
    </row>
    <row r="3" ht="45" customHeight="1" spans="1:6">
      <c r="A3" s="59" t="s">
        <v>75</v>
      </c>
      <c r="B3" s="60" t="s">
        <v>3</v>
      </c>
      <c r="C3" s="60" t="s">
        <v>4</v>
      </c>
      <c r="D3" s="60" t="s">
        <v>5</v>
      </c>
      <c r="E3" s="60" t="s">
        <v>6</v>
      </c>
      <c r="F3" s="77" t="s">
        <v>7</v>
      </c>
    </row>
    <row r="4" ht="40.5" customHeight="1" spans="1:6">
      <c r="A4" s="66" t="s">
        <v>130</v>
      </c>
      <c r="B4" s="64">
        <v>0</v>
      </c>
      <c r="C4" s="64">
        <v>0</v>
      </c>
      <c r="D4" s="65">
        <v>0</v>
      </c>
      <c r="E4" s="64">
        <v>119</v>
      </c>
      <c r="F4" s="78"/>
    </row>
    <row r="5" ht="40.5" customHeight="1" spans="1:6">
      <c r="A5" s="63" t="s">
        <v>77</v>
      </c>
      <c r="B5" s="64">
        <v>267862</v>
      </c>
      <c r="C5" s="64">
        <v>175854</v>
      </c>
      <c r="D5" s="65">
        <f t="shared" ref="D5:D14" si="0">C5/B5*100</f>
        <v>65.6509695290859</v>
      </c>
      <c r="E5" s="64">
        <v>78010</v>
      </c>
      <c r="F5" s="78">
        <f t="shared" ref="F5:F14" si="1">(C5-E5)/E5*100</f>
        <v>125.424945519805</v>
      </c>
    </row>
    <row r="6" ht="40.5" customHeight="1" spans="1:6">
      <c r="A6" s="79" t="s">
        <v>78</v>
      </c>
      <c r="B6" s="64">
        <v>14250</v>
      </c>
      <c r="C6" s="64">
        <v>0</v>
      </c>
      <c r="D6" s="65">
        <f>C6/B6*100</f>
        <v>0</v>
      </c>
      <c r="E6" s="64">
        <v>0</v>
      </c>
      <c r="F6" s="78"/>
    </row>
    <row r="7" ht="40.5" customHeight="1" spans="1:6">
      <c r="A7" s="80" t="s">
        <v>79</v>
      </c>
      <c r="B7" s="64">
        <v>1130</v>
      </c>
      <c r="C7" s="64">
        <v>0</v>
      </c>
      <c r="D7" s="65">
        <f>C7/B7*100</f>
        <v>0</v>
      </c>
      <c r="E7" s="64">
        <v>0</v>
      </c>
      <c r="F7" s="78"/>
    </row>
    <row r="8" ht="40.5" hidden="1" customHeight="1" spans="1:6">
      <c r="A8" s="79" t="s">
        <v>131</v>
      </c>
      <c r="B8" s="64"/>
      <c r="C8" s="64">
        <v>0</v>
      </c>
      <c r="D8" s="65"/>
      <c r="E8" s="64">
        <v>0</v>
      </c>
      <c r="F8" s="78"/>
    </row>
    <row r="9" ht="40.5" customHeight="1" spans="1:6">
      <c r="A9" s="80" t="s">
        <v>80</v>
      </c>
      <c r="B9" s="64">
        <v>0</v>
      </c>
      <c r="C9" s="64">
        <v>0</v>
      </c>
      <c r="D9" s="65">
        <v>0</v>
      </c>
      <c r="E9" s="64">
        <v>400</v>
      </c>
      <c r="F9" s="78">
        <f t="shared" ref="F9:F14" si="2">(C9-E9)/E9*100</f>
        <v>-100</v>
      </c>
    </row>
    <row r="10" ht="40.5" customHeight="1" spans="1:6">
      <c r="A10" s="79" t="s">
        <v>81</v>
      </c>
      <c r="B10" s="64">
        <v>5000</v>
      </c>
      <c r="C10" s="64">
        <v>2071</v>
      </c>
      <c r="D10" s="65">
        <f t="shared" ref="D10:D14" si="3">C10/B10*100</f>
        <v>41.42</v>
      </c>
      <c r="E10" s="64">
        <v>1621</v>
      </c>
      <c r="F10" s="78">
        <f>(C10-E10)/E10*100</f>
        <v>27.7606415792721</v>
      </c>
    </row>
    <row r="11" ht="40.5" customHeight="1" spans="1:6">
      <c r="A11" s="63" t="s">
        <v>82</v>
      </c>
      <c r="B11" s="64"/>
      <c r="C11" s="64">
        <v>0</v>
      </c>
      <c r="D11" s="65"/>
      <c r="E11" s="64">
        <v>0</v>
      </c>
      <c r="F11" s="78"/>
    </row>
    <row r="12" ht="40.5" customHeight="1" spans="1:6">
      <c r="A12" s="66" t="s">
        <v>83</v>
      </c>
      <c r="B12" s="64">
        <v>3500</v>
      </c>
      <c r="C12" s="64">
        <v>1560</v>
      </c>
      <c r="D12" s="65">
        <f>C12/B12*100</f>
        <v>44.5714285714286</v>
      </c>
      <c r="E12" s="64">
        <v>791</v>
      </c>
      <c r="F12" s="78">
        <f>(C12-E12)/E12*100</f>
        <v>97.2187104930468</v>
      </c>
    </row>
    <row r="13" ht="40.5" customHeight="1" spans="1:6">
      <c r="A13" s="66" t="s">
        <v>84</v>
      </c>
      <c r="B13" s="64">
        <v>152</v>
      </c>
      <c r="C13" s="64">
        <v>0</v>
      </c>
      <c r="D13" s="65"/>
      <c r="E13" s="64">
        <v>645</v>
      </c>
      <c r="F13" s="78">
        <f>(C13-E13)/E13*100</f>
        <v>-100</v>
      </c>
    </row>
    <row r="14" ht="40.5" customHeight="1" spans="1:6">
      <c r="A14" s="73" t="s">
        <v>73</v>
      </c>
      <c r="B14" s="64">
        <f>SUM(B4:B13)</f>
        <v>291894</v>
      </c>
      <c r="C14" s="64">
        <f>SUM(C4:C13)</f>
        <v>179485</v>
      </c>
      <c r="D14" s="65">
        <f>C14/B14*100</f>
        <v>61.4897873885726</v>
      </c>
      <c r="E14" s="64">
        <f>SUM(E4:E13)</f>
        <v>81586</v>
      </c>
      <c r="F14" s="78">
        <f>(C14-E14)/E14*100</f>
        <v>119.994852057951</v>
      </c>
    </row>
  </sheetData>
  <mergeCells count="2">
    <mergeCell ref="A1:F1"/>
    <mergeCell ref="D2:F2"/>
  </mergeCells>
  <printOptions horizontalCentered="1"/>
  <pageMargins left="0.786805555555556" right="0.747916666666667" top="1.29791666666667" bottom="1.02291666666667" header="0.510416666666667" footer="0.747916666666667"/>
  <pageSetup paperSize="9" firstPageNumber="5" orientation="portrait" useFirstPageNumber="1"/>
  <headerFooter alignWithMargins="0">
    <oddFooter>&amp;C&amp;"宋体,常规"第&amp;"Times New Roman,常规"7&amp;"宋体,常规"页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F34"/>
  <sheetViews>
    <sheetView showZeros="0" workbookViewId="0">
      <pane xSplit="1" ySplit="3" topLeftCell="B10" activePane="bottomRight" state="frozen"/>
      <selection/>
      <selection pane="topRight"/>
      <selection pane="bottomLeft"/>
      <selection pane="bottomRight" activeCell="A7" sqref="A7:H8"/>
    </sheetView>
  </sheetViews>
  <sheetFormatPr defaultColWidth="9" defaultRowHeight="14.25" outlineLevelCol="5"/>
  <cols>
    <col min="1" max="1" width="33.875" style="53" customWidth="1"/>
    <col min="2" max="3" width="7.625" style="54" customWidth="1"/>
    <col min="4" max="4" width="8.375" style="54" customWidth="1"/>
    <col min="5" max="5" width="8.25" style="54" customWidth="1"/>
    <col min="6" max="6" width="8.5" style="54" customWidth="1"/>
    <col min="7" max="16384" width="9" style="53"/>
  </cols>
  <sheetData>
    <row r="1" ht="43.5" customHeight="1" spans="1:6">
      <c r="A1" s="55" t="s">
        <v>132</v>
      </c>
      <c r="B1" s="55"/>
      <c r="C1" s="55"/>
      <c r="D1" s="55"/>
      <c r="E1" s="55"/>
      <c r="F1" s="55"/>
    </row>
    <row r="2" ht="15" customHeight="1" spans="1:6">
      <c r="A2" s="56"/>
      <c r="B2" s="57"/>
      <c r="C2" s="57"/>
      <c r="D2" s="58" t="s">
        <v>1</v>
      </c>
      <c r="E2" s="58"/>
      <c r="F2" s="58"/>
    </row>
    <row r="3" ht="38.25" customHeight="1" spans="1:6">
      <c r="A3" s="59" t="s">
        <v>75</v>
      </c>
      <c r="B3" s="60" t="s">
        <v>3</v>
      </c>
      <c r="C3" s="60" t="s">
        <v>4</v>
      </c>
      <c r="D3" s="60" t="s">
        <v>5</v>
      </c>
      <c r="E3" s="60" t="s">
        <v>6</v>
      </c>
      <c r="F3" s="61" t="s">
        <v>7</v>
      </c>
    </row>
    <row r="4" ht="20.25" customHeight="1" spans="1:6">
      <c r="A4" s="62" t="s">
        <v>87</v>
      </c>
      <c r="B4" s="60">
        <f>+B5</f>
        <v>0</v>
      </c>
      <c r="C4" s="60">
        <f>+C5</f>
        <v>0</v>
      </c>
      <c r="D4" s="60"/>
      <c r="E4" s="60">
        <f>+E5</f>
        <v>0</v>
      </c>
      <c r="F4" s="61"/>
    </row>
    <row r="5" ht="20.25" customHeight="1" spans="1:6">
      <c r="A5" s="62" t="s">
        <v>88</v>
      </c>
      <c r="B5" s="60"/>
      <c r="C5" s="60">
        <v>0</v>
      </c>
      <c r="D5" s="60"/>
      <c r="E5" s="60">
        <v>0</v>
      </c>
      <c r="F5" s="61"/>
    </row>
    <row r="6" ht="20.25" customHeight="1" spans="1:6">
      <c r="A6" s="63" t="s">
        <v>89</v>
      </c>
      <c r="B6" s="64">
        <f>SUM(B7:B8)</f>
        <v>0</v>
      </c>
      <c r="C6" s="64">
        <f>SUM(C7:C8)</f>
        <v>0</v>
      </c>
      <c r="D6" s="65"/>
      <c r="E6" s="64">
        <f>SUM(E7:E8)</f>
        <v>39</v>
      </c>
      <c r="F6" s="65">
        <f t="shared" ref="F6:F12" si="0">(C6-E6)/E6*100</f>
        <v>-100</v>
      </c>
    </row>
    <row r="7" ht="20.25" customHeight="1" spans="1:6">
      <c r="A7" s="66" t="s">
        <v>90</v>
      </c>
      <c r="B7" s="64"/>
      <c r="C7" s="64">
        <v>0</v>
      </c>
      <c r="D7" s="65"/>
      <c r="E7" s="64">
        <v>39</v>
      </c>
      <c r="F7" s="65">
        <f>(C7-E7)/E7*100</f>
        <v>-100</v>
      </c>
    </row>
    <row r="8" ht="20.25" customHeight="1" spans="1:6">
      <c r="A8" s="66" t="s">
        <v>91</v>
      </c>
      <c r="B8" s="64"/>
      <c r="C8" s="64">
        <v>0</v>
      </c>
      <c r="D8" s="65"/>
      <c r="E8" s="64">
        <v>0</v>
      </c>
      <c r="F8" s="65"/>
    </row>
    <row r="9" ht="20.25" customHeight="1" spans="1:6">
      <c r="A9" s="63" t="s">
        <v>92</v>
      </c>
      <c r="B9" s="64">
        <f>SUM(B10:B16)</f>
        <v>291742</v>
      </c>
      <c r="C9" s="64">
        <f>SUM(C10:C16)</f>
        <v>158757</v>
      </c>
      <c r="D9" s="65">
        <f t="shared" ref="D9:D13" si="1">C9/B9*100</f>
        <v>54.4169163164714</v>
      </c>
      <c r="E9" s="64">
        <f>SUM(E10:E16)</f>
        <v>99294</v>
      </c>
      <c r="F9" s="65">
        <f t="shared" ref="F9:F12" si="2">(C9-E9)/E9*100</f>
        <v>59.885793703547</v>
      </c>
    </row>
    <row r="10" ht="20.25" customHeight="1" spans="1:6">
      <c r="A10" s="66" t="s">
        <v>93</v>
      </c>
      <c r="B10" s="64">
        <v>267862</v>
      </c>
      <c r="C10" s="64">
        <v>158757</v>
      </c>
      <c r="D10" s="65">
        <f>C10/B10*100</f>
        <v>59.2682052698778</v>
      </c>
      <c r="E10" s="64">
        <v>98123</v>
      </c>
      <c r="F10" s="65">
        <f>(C10-E10)/E10*100</f>
        <v>61.7938709578794</v>
      </c>
    </row>
    <row r="11" ht="20.25" customHeight="1" spans="1:6">
      <c r="A11" s="66" t="s">
        <v>94</v>
      </c>
      <c r="B11" s="64">
        <v>0</v>
      </c>
      <c r="C11" s="64">
        <v>0</v>
      </c>
      <c r="D11" s="65">
        <v>0</v>
      </c>
      <c r="E11" s="64">
        <v>405</v>
      </c>
      <c r="F11" s="65">
        <f>(C11-E11)/E11*100</f>
        <v>-100</v>
      </c>
    </row>
    <row r="12" ht="20.25" customHeight="1" spans="1:6">
      <c r="A12" s="66" t="s">
        <v>95</v>
      </c>
      <c r="B12" s="64">
        <v>14250</v>
      </c>
      <c r="C12" s="64">
        <v>0</v>
      </c>
      <c r="D12" s="65">
        <f t="shared" ref="D12:D16" si="3">C12/B12*100</f>
        <v>0</v>
      </c>
      <c r="E12" s="64">
        <v>766</v>
      </c>
      <c r="F12" s="65">
        <f>(C12-E12)/E12*100</f>
        <v>-100</v>
      </c>
    </row>
    <row r="13" ht="20.25" customHeight="1" spans="1:6">
      <c r="A13" s="66" t="s">
        <v>96</v>
      </c>
      <c r="B13" s="67">
        <v>1130</v>
      </c>
      <c r="C13" s="64">
        <v>0</v>
      </c>
      <c r="D13" s="65">
        <f>C13/B13*100</f>
        <v>0</v>
      </c>
      <c r="E13" s="64">
        <v>0</v>
      </c>
      <c r="F13" s="65"/>
    </row>
    <row r="14" ht="20.25" customHeight="1" spans="1:6">
      <c r="A14" s="66" t="s">
        <v>97</v>
      </c>
      <c r="B14" s="68"/>
      <c r="C14" s="64">
        <v>0</v>
      </c>
      <c r="D14" s="65"/>
      <c r="E14" s="64">
        <v>0</v>
      </c>
      <c r="F14" s="65"/>
    </row>
    <row r="15" ht="20.25" customHeight="1" spans="1:6">
      <c r="A15" s="66" t="s">
        <v>98</v>
      </c>
      <c r="B15" s="64">
        <v>5000</v>
      </c>
      <c r="C15" s="64">
        <v>0</v>
      </c>
      <c r="D15" s="65">
        <f>C15/B15*100</f>
        <v>0</v>
      </c>
      <c r="E15" s="64">
        <v>0</v>
      </c>
      <c r="F15" s="65"/>
    </row>
    <row r="16" ht="20.25" customHeight="1" spans="1:6">
      <c r="A16" s="66" t="s">
        <v>99</v>
      </c>
      <c r="B16" s="69">
        <v>3500</v>
      </c>
      <c r="C16" s="69">
        <v>0</v>
      </c>
      <c r="D16" s="65">
        <f>C16/B16*100</f>
        <v>0</v>
      </c>
      <c r="E16" s="69">
        <v>0</v>
      </c>
      <c r="F16" s="65"/>
    </row>
    <row r="17" ht="20.25" customHeight="1" spans="1:6">
      <c r="A17" s="63" t="s">
        <v>100</v>
      </c>
      <c r="B17" s="70">
        <f>+B18+B19+B20</f>
        <v>0</v>
      </c>
      <c r="C17" s="70">
        <f>+C18+C19+C20</f>
        <v>377</v>
      </c>
      <c r="D17" s="65"/>
      <c r="E17" s="70">
        <f>+E18+E19+E20</f>
        <v>0</v>
      </c>
      <c r="F17" s="65"/>
    </row>
    <row r="18" ht="20.25" hidden="1" customHeight="1" spans="1:6">
      <c r="A18" s="63" t="s">
        <v>101</v>
      </c>
      <c r="B18" s="64"/>
      <c r="C18" s="64"/>
      <c r="D18" s="65"/>
      <c r="E18" s="64"/>
      <c r="F18" s="65"/>
    </row>
    <row r="19" ht="20.25" hidden="1" customHeight="1" spans="1:6">
      <c r="A19" s="66" t="s">
        <v>102</v>
      </c>
      <c r="B19" s="64"/>
      <c r="C19" s="64">
        <v>0</v>
      </c>
      <c r="D19" s="65"/>
      <c r="E19" s="64">
        <v>0</v>
      </c>
      <c r="F19" s="65"/>
    </row>
    <row r="20" ht="20.25" customHeight="1" spans="1:6">
      <c r="A20" s="66" t="s">
        <v>103</v>
      </c>
      <c r="B20" s="64"/>
      <c r="C20" s="64">
        <v>377</v>
      </c>
      <c r="D20" s="65"/>
      <c r="E20" s="64">
        <v>0</v>
      </c>
      <c r="F20" s="65"/>
    </row>
    <row r="21" ht="20.25" customHeight="1" spans="1:6">
      <c r="A21" s="63" t="s">
        <v>104</v>
      </c>
      <c r="B21" s="71">
        <f>+B22</f>
        <v>0</v>
      </c>
      <c r="C21" s="71">
        <f>+C22</f>
        <v>0</v>
      </c>
      <c r="D21" s="65"/>
      <c r="E21" s="71">
        <f>+E22</f>
        <v>0</v>
      </c>
      <c r="F21" s="65"/>
    </row>
    <row r="22" ht="20.25" customHeight="1" spans="1:6">
      <c r="A22" s="66" t="s">
        <v>105</v>
      </c>
      <c r="B22" s="64"/>
      <c r="C22" s="64">
        <v>0</v>
      </c>
      <c r="D22" s="65"/>
      <c r="E22" s="64">
        <v>0</v>
      </c>
      <c r="F22" s="65"/>
    </row>
    <row r="23" ht="20.25" customHeight="1" spans="1:6">
      <c r="A23" s="63" t="s">
        <v>107</v>
      </c>
      <c r="B23" s="64">
        <f>SUM(B24:B26)</f>
        <v>94</v>
      </c>
      <c r="C23" s="64">
        <f>SUM(C24:C26)</f>
        <v>55</v>
      </c>
      <c r="D23" s="65">
        <f>C23/B23*100</f>
        <v>58.5106382978723</v>
      </c>
      <c r="E23" s="64">
        <f>SUM(E24:E26)</f>
        <v>72</v>
      </c>
      <c r="F23" s="65">
        <f t="shared" ref="F23:F29" si="4">(C23-E23)/E23*100</f>
        <v>-23.6111111111111</v>
      </c>
    </row>
    <row r="24" ht="20.25" customHeight="1" spans="1:6">
      <c r="A24" s="72" t="s">
        <v>133</v>
      </c>
      <c r="B24" s="64"/>
      <c r="C24" s="64"/>
      <c r="D24" s="65"/>
      <c r="E24" s="64"/>
      <c r="F24" s="65"/>
    </row>
    <row r="25" ht="20.25" customHeight="1" spans="1:6">
      <c r="A25" s="72" t="s">
        <v>134</v>
      </c>
      <c r="B25" s="64"/>
      <c r="C25" s="64">
        <v>55</v>
      </c>
      <c r="D25" s="65"/>
      <c r="E25" s="64"/>
      <c r="F25" s="65"/>
    </row>
    <row r="26" ht="20.25" customHeight="1" spans="1:6">
      <c r="A26" s="66" t="s">
        <v>110</v>
      </c>
      <c r="B26" s="64">
        <v>94</v>
      </c>
      <c r="C26" s="64">
        <v>0</v>
      </c>
      <c r="D26" s="65">
        <f>C26/B26*100</f>
        <v>0</v>
      </c>
      <c r="E26" s="64">
        <v>72</v>
      </c>
      <c r="F26" s="65">
        <f>(C26-E26)/E26*100</f>
        <v>-100</v>
      </c>
    </row>
    <row r="27" ht="20.25" customHeight="1" spans="1:6">
      <c r="A27" s="63" t="s">
        <v>111</v>
      </c>
      <c r="B27" s="64">
        <f>+B28</f>
        <v>0</v>
      </c>
      <c r="C27" s="64">
        <f>+C28</f>
        <v>0</v>
      </c>
      <c r="D27" s="65"/>
      <c r="E27" s="64">
        <f>+E28</f>
        <v>0</v>
      </c>
      <c r="F27" s="65"/>
    </row>
    <row r="28" ht="20.25" customHeight="1" spans="1:6">
      <c r="A28" s="66" t="s">
        <v>112</v>
      </c>
      <c r="B28" s="64"/>
      <c r="C28" s="64">
        <v>0</v>
      </c>
      <c r="D28" s="65"/>
      <c r="E28" s="64">
        <v>0</v>
      </c>
      <c r="F28" s="65"/>
    </row>
    <row r="29" ht="20.25" customHeight="1" spans="1:6">
      <c r="A29" s="63" t="s">
        <v>135</v>
      </c>
      <c r="B29" s="64">
        <f>SUM(B30:B32)</f>
        <v>58</v>
      </c>
      <c r="C29" s="64">
        <f>SUM(C30:C32)</f>
        <v>630</v>
      </c>
      <c r="D29" s="65"/>
      <c r="E29" s="64">
        <f>SUM(E30:E32)</f>
        <v>318</v>
      </c>
      <c r="F29" s="65">
        <f t="shared" ref="F29:F33" si="5">(C29-E29)/E29*100</f>
        <v>98.1132075471698</v>
      </c>
    </row>
    <row r="30" ht="20.25" customHeight="1" spans="1:6">
      <c r="A30" s="66" t="s">
        <v>116</v>
      </c>
      <c r="B30" s="64">
        <v>58</v>
      </c>
      <c r="C30" s="64">
        <v>0</v>
      </c>
      <c r="D30" s="65"/>
      <c r="E30" s="64">
        <v>0</v>
      </c>
      <c r="F30" s="65"/>
    </row>
    <row r="31" ht="20.25" customHeight="1" spans="1:6">
      <c r="A31" s="66" t="s">
        <v>117</v>
      </c>
      <c r="B31" s="64"/>
      <c r="C31" s="64">
        <v>414</v>
      </c>
      <c r="D31" s="65"/>
      <c r="E31" s="64">
        <v>146</v>
      </c>
      <c r="F31" s="65"/>
    </row>
    <row r="32" ht="20.25" customHeight="1" spans="1:6">
      <c r="A32" s="66" t="s">
        <v>118</v>
      </c>
      <c r="B32" s="64"/>
      <c r="C32" s="64">
        <v>216</v>
      </c>
      <c r="D32" s="65"/>
      <c r="E32" s="64">
        <v>172</v>
      </c>
      <c r="F32" s="65">
        <f>(C32-E32)/E32*100</f>
        <v>25.5813953488372</v>
      </c>
    </row>
    <row r="33" ht="23.25" customHeight="1" spans="1:6">
      <c r="A33" s="73" t="s">
        <v>119</v>
      </c>
      <c r="B33" s="64">
        <f>B6+B9+B17+B21+B23+B27+B29</f>
        <v>291894</v>
      </c>
      <c r="C33" s="64">
        <f>C6+C9+C17+C21+C23+C27+C29</f>
        <v>159819</v>
      </c>
      <c r="D33" s="65">
        <f>C33/B33*100</f>
        <v>54.7524101214825</v>
      </c>
      <c r="E33" s="64">
        <f>E6+E9+E17+E21+E23+E27+E29</f>
        <v>99723</v>
      </c>
      <c r="F33" s="65">
        <f>(C33-E33)/E33*100</f>
        <v>60.2629283114226</v>
      </c>
    </row>
    <row r="34" ht="15.75" spans="1:2">
      <c r="A34" s="74"/>
      <c r="B34" s="75"/>
    </row>
  </sheetData>
  <mergeCells count="2">
    <mergeCell ref="A1:F1"/>
    <mergeCell ref="D2:F2"/>
  </mergeCells>
  <printOptions horizontalCentered="1"/>
  <pageMargins left="0.747916666666667" right="0.747916666666667" top="0.984027777777778" bottom="0.786805555555556" header="0.393055555555556" footer="0.55"/>
  <pageSetup paperSize="9" firstPageNumber="6" orientation="portrait" useFirstPageNumber="1"/>
  <headerFooter alignWithMargins="0">
    <oddFooter>&amp;C&amp;"宋体,常规"第&amp;"Times New Roman,常规" 8 &amp;"宋体,常规"页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1"/>
  </sheetPr>
  <dimension ref="A1:O22"/>
  <sheetViews>
    <sheetView view="pageBreakPreview" zoomScaleNormal="100" zoomScaleSheetLayoutView="100" workbookViewId="0">
      <selection activeCell="A7" sqref="A7:H8"/>
    </sheetView>
  </sheetViews>
  <sheetFormatPr defaultColWidth="9" defaultRowHeight="14.25"/>
  <cols>
    <col min="1" max="1" width="39.5" style="24" customWidth="1"/>
    <col min="2" max="2" width="11.875" style="24" customWidth="1"/>
    <col min="3" max="3" width="11" style="24" customWidth="1"/>
    <col min="4" max="4" width="10" style="24" customWidth="1"/>
    <col min="5" max="5" width="29" style="24" customWidth="1"/>
    <col min="6" max="6" width="11.375" style="24" customWidth="1"/>
    <col min="7" max="7" width="11.5" style="24" customWidth="1"/>
    <col min="8" max="8" width="10.25" style="24" customWidth="1"/>
    <col min="9" max="9" width="12.75" style="24" customWidth="1"/>
    <col min="10" max="10" width="18" style="24" customWidth="1"/>
    <col min="11" max="16384" width="9" style="24"/>
  </cols>
  <sheetData>
    <row r="1" ht="37.5" customHeight="1" spans="1:9">
      <c r="A1" s="25" t="s">
        <v>136</v>
      </c>
      <c r="B1" s="25"/>
      <c r="C1" s="25"/>
      <c r="D1" s="25"/>
      <c r="E1" s="25"/>
      <c r="F1" s="25"/>
      <c r="G1" s="25"/>
      <c r="H1" s="25"/>
      <c r="I1" s="46"/>
    </row>
    <row r="2" ht="17.25" customHeight="1" spans="2:15">
      <c r="B2" s="26"/>
      <c r="C2" s="26"/>
      <c r="D2" s="26"/>
      <c r="F2" s="26"/>
      <c r="G2" s="26"/>
      <c r="H2" s="26" t="s">
        <v>137</v>
      </c>
      <c r="I2" s="26"/>
      <c r="J2" s="26"/>
      <c r="K2" s="26"/>
      <c r="L2" s="26"/>
      <c r="M2" s="26"/>
      <c r="N2" s="26"/>
      <c r="O2" s="26"/>
    </row>
    <row r="3" ht="24.95" customHeight="1" spans="1:15">
      <c r="A3" s="27" t="s">
        <v>138</v>
      </c>
      <c r="B3" s="28"/>
      <c r="C3" s="28"/>
      <c r="D3" s="29"/>
      <c r="E3" s="30" t="s">
        <v>139</v>
      </c>
      <c r="F3" s="30"/>
      <c r="G3" s="30"/>
      <c r="H3" s="30"/>
      <c r="I3" s="47"/>
      <c r="J3" s="48"/>
      <c r="K3" s="48"/>
      <c r="L3" s="48"/>
      <c r="M3" s="48"/>
      <c r="N3" s="48"/>
      <c r="O3" s="48"/>
    </row>
    <row r="4" s="22" customFormat="1" ht="24.95" customHeight="1" spans="1:15">
      <c r="A4" s="31" t="s">
        <v>140</v>
      </c>
      <c r="B4" s="31" t="s">
        <v>3</v>
      </c>
      <c r="C4" s="31" t="s">
        <v>4</v>
      </c>
      <c r="D4" s="31" t="s">
        <v>141</v>
      </c>
      <c r="E4" s="31" t="s">
        <v>142</v>
      </c>
      <c r="F4" s="31" t="s">
        <v>3</v>
      </c>
      <c r="G4" s="31" t="s">
        <v>4</v>
      </c>
      <c r="H4" s="31" t="s">
        <v>141</v>
      </c>
      <c r="I4" s="49"/>
      <c r="J4" s="50"/>
      <c r="K4" s="50"/>
      <c r="L4" s="50"/>
      <c r="M4" s="50"/>
      <c r="N4" s="50"/>
      <c r="O4" s="50"/>
    </row>
    <row r="5" ht="24.95" customHeight="1" spans="1:15">
      <c r="A5" s="32" t="s">
        <v>143</v>
      </c>
      <c r="B5" s="33">
        <f>+B6+B8</f>
        <v>2056</v>
      </c>
      <c r="C5" s="33">
        <f>+C6+C8</f>
        <v>34</v>
      </c>
      <c r="D5" s="34">
        <f t="shared" ref="D5:D8" si="0">C5/B5*100</f>
        <v>1.65369649805447</v>
      </c>
      <c r="E5" s="32" t="s">
        <v>144</v>
      </c>
      <c r="F5" s="30"/>
      <c r="G5" s="30"/>
      <c r="H5" s="30"/>
      <c r="I5" s="51"/>
      <c r="J5" s="48"/>
      <c r="K5" s="48"/>
      <c r="L5" s="48"/>
      <c r="M5" s="48"/>
      <c r="N5" s="48"/>
      <c r="O5" s="48"/>
    </row>
    <row r="6" ht="24.95" customHeight="1" spans="1:15">
      <c r="A6" s="32" t="s">
        <v>145</v>
      </c>
      <c r="B6" s="33">
        <v>2045</v>
      </c>
      <c r="C6" s="33">
        <v>23</v>
      </c>
      <c r="D6" s="34">
        <f>C6/B6*100</f>
        <v>1.12469437652812</v>
      </c>
      <c r="E6" s="32" t="s">
        <v>146</v>
      </c>
      <c r="F6" s="30"/>
      <c r="G6" s="30"/>
      <c r="H6" s="30"/>
      <c r="I6" s="51"/>
      <c r="J6" s="48"/>
      <c r="K6" s="48"/>
      <c r="L6" s="48"/>
      <c r="M6" s="48"/>
      <c r="N6" s="48"/>
      <c r="O6" s="48"/>
    </row>
    <row r="7" ht="24.95" customHeight="1" spans="1:15">
      <c r="A7" s="35" t="s">
        <v>147</v>
      </c>
      <c r="B7" s="33"/>
      <c r="C7" s="33"/>
      <c r="D7" s="34"/>
      <c r="E7" s="32" t="s">
        <v>148</v>
      </c>
      <c r="F7" s="30"/>
      <c r="G7" s="30"/>
      <c r="H7" s="30"/>
      <c r="I7" s="51"/>
      <c r="J7" s="48"/>
      <c r="K7" s="48"/>
      <c r="L7" s="48"/>
      <c r="M7" s="48"/>
      <c r="N7" s="48"/>
      <c r="O7" s="48"/>
    </row>
    <row r="8" ht="24.95" customHeight="1" spans="1:15">
      <c r="A8" s="32" t="s">
        <v>149</v>
      </c>
      <c r="B8" s="33">
        <v>11</v>
      </c>
      <c r="C8" s="33">
        <v>11</v>
      </c>
      <c r="D8" s="34">
        <f>C8/B8*100</f>
        <v>100</v>
      </c>
      <c r="E8" s="32" t="s">
        <v>150</v>
      </c>
      <c r="F8" s="30"/>
      <c r="G8" s="30"/>
      <c r="H8" s="30"/>
      <c r="I8" s="51"/>
      <c r="J8" s="48"/>
      <c r="K8" s="48"/>
      <c r="L8" s="48"/>
      <c r="M8" s="48"/>
      <c r="N8" s="48"/>
      <c r="O8" s="48"/>
    </row>
    <row r="9" ht="24.95" customHeight="1" spans="1:15">
      <c r="A9" s="32" t="s">
        <v>151</v>
      </c>
      <c r="B9" s="33"/>
      <c r="C9" s="33"/>
      <c r="D9" s="34"/>
      <c r="E9" s="32" t="s">
        <v>152</v>
      </c>
      <c r="F9" s="30"/>
      <c r="G9" s="30"/>
      <c r="H9" s="30"/>
      <c r="I9" s="51"/>
      <c r="J9" s="48"/>
      <c r="K9" s="48"/>
      <c r="L9" s="48"/>
      <c r="M9" s="48"/>
      <c r="N9" s="48"/>
      <c r="O9" s="48"/>
    </row>
    <row r="10" ht="24.95" customHeight="1" spans="1:15">
      <c r="A10" s="36" t="s">
        <v>153</v>
      </c>
      <c r="B10" s="37"/>
      <c r="C10" s="37"/>
      <c r="D10" s="34"/>
      <c r="E10" s="32" t="s">
        <v>154</v>
      </c>
      <c r="F10" s="38"/>
      <c r="G10" s="38"/>
      <c r="H10" s="39"/>
      <c r="I10" s="52"/>
      <c r="J10" s="48"/>
      <c r="K10" s="48"/>
      <c r="L10" s="48"/>
      <c r="M10" s="48"/>
      <c r="N10" s="48"/>
      <c r="O10" s="48"/>
    </row>
    <row r="11" ht="24.95" customHeight="1" spans="1:15">
      <c r="A11" s="36" t="s">
        <v>155</v>
      </c>
      <c r="B11" s="37"/>
      <c r="C11" s="37"/>
      <c r="D11" s="34"/>
      <c r="E11" s="32" t="s">
        <v>156</v>
      </c>
      <c r="F11" s="30"/>
      <c r="G11" s="30"/>
      <c r="H11" s="30"/>
      <c r="I11" s="51"/>
      <c r="J11" s="48"/>
      <c r="K11" s="48"/>
      <c r="L11" s="48"/>
      <c r="M11" s="48"/>
      <c r="N11" s="48"/>
      <c r="O11" s="48"/>
    </row>
    <row r="12" ht="24.95" customHeight="1" spans="1:15">
      <c r="A12" s="40" t="s">
        <v>157</v>
      </c>
      <c r="B12" s="37"/>
      <c r="C12" s="37"/>
      <c r="D12" s="34"/>
      <c r="E12" s="32" t="s">
        <v>158</v>
      </c>
      <c r="F12" s="30"/>
      <c r="G12" s="30"/>
      <c r="H12" s="30"/>
      <c r="I12" s="51"/>
      <c r="J12" s="48"/>
      <c r="K12" s="48"/>
      <c r="L12" s="48"/>
      <c r="M12" s="48"/>
      <c r="N12" s="48"/>
      <c r="O12" s="48"/>
    </row>
    <row r="13" ht="24.95" customHeight="1" spans="1:15">
      <c r="A13" s="32" t="s">
        <v>159</v>
      </c>
      <c r="B13" s="33"/>
      <c r="C13" s="33"/>
      <c r="D13" s="34"/>
      <c r="E13" s="32" t="s">
        <v>160</v>
      </c>
      <c r="F13" s="30"/>
      <c r="G13" s="30"/>
      <c r="H13" s="30"/>
      <c r="I13" s="51"/>
      <c r="J13" s="48"/>
      <c r="K13" s="48"/>
      <c r="L13" s="48"/>
      <c r="M13" s="48"/>
      <c r="N13" s="48"/>
      <c r="O13" s="48"/>
    </row>
    <row r="14" ht="24.95" customHeight="1" spans="1:15">
      <c r="A14" s="32" t="s">
        <v>161</v>
      </c>
      <c r="B14" s="33"/>
      <c r="C14" s="33"/>
      <c r="D14" s="34"/>
      <c r="E14" s="32" t="s">
        <v>162</v>
      </c>
      <c r="F14" s="30"/>
      <c r="G14" s="30"/>
      <c r="H14" s="30"/>
      <c r="I14" s="51"/>
      <c r="J14" s="48"/>
      <c r="K14" s="48"/>
      <c r="L14" s="48"/>
      <c r="M14" s="48"/>
      <c r="N14" s="48"/>
      <c r="O14" s="48"/>
    </row>
    <row r="15" ht="24.95" customHeight="1" spans="1:15">
      <c r="A15" s="32" t="s">
        <v>163</v>
      </c>
      <c r="B15" s="33"/>
      <c r="C15" s="33"/>
      <c r="D15" s="34"/>
      <c r="E15" s="32" t="s">
        <v>164</v>
      </c>
      <c r="F15" s="33">
        <v>1645</v>
      </c>
      <c r="G15" s="33"/>
      <c r="H15" s="41"/>
      <c r="I15" s="51"/>
      <c r="J15" s="48"/>
      <c r="K15" s="48"/>
      <c r="L15" s="48"/>
      <c r="M15" s="48"/>
      <c r="N15" s="48"/>
      <c r="O15" s="48"/>
    </row>
    <row r="16" ht="24.95" customHeight="1" spans="1:15">
      <c r="A16" s="32" t="s">
        <v>161</v>
      </c>
      <c r="B16" s="33"/>
      <c r="C16" s="33"/>
      <c r="D16" s="34"/>
      <c r="E16" s="32" t="s">
        <v>165</v>
      </c>
      <c r="F16" s="30"/>
      <c r="G16" s="30"/>
      <c r="H16" s="41"/>
      <c r="I16" s="51"/>
      <c r="J16" s="48"/>
      <c r="K16" s="48"/>
      <c r="L16" s="48"/>
      <c r="M16" s="48"/>
      <c r="N16" s="48"/>
      <c r="O16" s="48"/>
    </row>
    <row r="17" ht="24.95" customHeight="1" spans="1:15">
      <c r="A17" s="32" t="s">
        <v>166</v>
      </c>
      <c r="B17" s="33"/>
      <c r="C17" s="33"/>
      <c r="D17" s="34"/>
      <c r="E17" s="42" t="s">
        <v>167</v>
      </c>
      <c r="F17" s="30">
        <v>411</v>
      </c>
      <c r="G17" s="30"/>
      <c r="H17" s="41"/>
      <c r="I17" s="51"/>
      <c r="J17" s="48"/>
      <c r="K17" s="48"/>
      <c r="L17" s="48"/>
      <c r="M17" s="48"/>
      <c r="N17" s="48"/>
      <c r="O17" s="48"/>
    </row>
    <row r="18" ht="24.95" customHeight="1" spans="1:15">
      <c r="A18" s="32" t="s">
        <v>161</v>
      </c>
      <c r="B18" s="33"/>
      <c r="C18" s="33"/>
      <c r="D18" s="34"/>
      <c r="E18" s="32"/>
      <c r="F18" s="30"/>
      <c r="G18" s="30"/>
      <c r="H18" s="41"/>
      <c r="I18" s="51"/>
      <c r="J18" s="48"/>
      <c r="K18" s="48"/>
      <c r="L18" s="48"/>
      <c r="M18" s="48"/>
      <c r="N18" s="48"/>
      <c r="O18" s="48"/>
    </row>
    <row r="19" ht="24.95" customHeight="1" spans="1:15">
      <c r="A19" s="30" t="s">
        <v>168</v>
      </c>
      <c r="B19" s="33">
        <f>+B5</f>
        <v>2056</v>
      </c>
      <c r="C19" s="33">
        <f>+C17+C5</f>
        <v>34</v>
      </c>
      <c r="D19" s="34">
        <f>C19/B19*100</f>
        <v>1.65369649805447</v>
      </c>
      <c r="E19" s="30" t="s">
        <v>169</v>
      </c>
      <c r="F19" s="33">
        <f>+F17+F15</f>
        <v>2056</v>
      </c>
      <c r="G19" s="33"/>
      <c r="H19" s="41"/>
      <c r="I19" s="51"/>
      <c r="J19" s="48"/>
      <c r="K19" s="48"/>
      <c r="L19" s="48"/>
      <c r="M19" s="48"/>
      <c r="N19" s="48"/>
      <c r="O19" s="48"/>
    </row>
    <row r="20" s="23" customFormat="1" ht="24.95" customHeight="1" spans="1:9">
      <c r="A20" s="43" t="s">
        <v>170</v>
      </c>
      <c r="B20" s="43"/>
      <c r="C20" s="43"/>
      <c r="D20" s="44"/>
      <c r="H20" s="45"/>
      <c r="I20" s="45"/>
    </row>
    <row r="21" s="23" customFormat="1"/>
    <row r="22" s="23" customFormat="1"/>
  </sheetData>
  <mergeCells count="3">
    <mergeCell ref="A1:H1"/>
    <mergeCell ref="A3:D3"/>
    <mergeCell ref="E3:H3"/>
  </mergeCells>
  <printOptions horizontalCentered="1" verticalCentered="1"/>
  <pageMargins left="0.629166666666667" right="0.629166666666667" top="0.95" bottom="0.786805555555556" header="0.429166666666667" footer="0.61875"/>
  <pageSetup paperSize="9" scale="90" orientation="landscape"/>
  <headerFooter alignWithMargins="0">
    <oddFooter>&amp;C&amp;"宋体,常规"第&amp;"Times New Roman,常规"10&amp;"宋体,常规"页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汇总收执</vt:lpstr>
      <vt:lpstr>汇总支执</vt:lpstr>
      <vt:lpstr>基金汇总收入</vt:lpstr>
      <vt:lpstr>基金汇总支出</vt:lpstr>
      <vt:lpstr>本级收执</vt:lpstr>
      <vt:lpstr>本级支执</vt:lpstr>
      <vt:lpstr>本级基金收入</vt:lpstr>
      <vt:lpstr>本级基金支出</vt:lpstr>
      <vt:lpstr>资本收支</vt:lpstr>
      <vt:lpstr>社保收支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xbany</cp:lastModifiedBy>
  <dcterms:created xsi:type="dcterms:W3CDTF">2014-07-31T00:52:00Z</dcterms:created>
  <cp:lastPrinted>2018-08-22T02:38:00Z</cp:lastPrinted>
  <dcterms:modified xsi:type="dcterms:W3CDTF">2018-09-11T08:00:14Z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2052-9.1.0.4879</vt:lpwstr>
  </property>
</Properties>
</file>